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580" activeTab="0"/>
  </bookViews>
  <sheets>
    <sheet name="Galaxy_price_discount" sheetId="1" r:id="rId1"/>
  </sheets>
  <definedNames/>
  <calcPr fullCalcOnLoad="1"/>
</workbook>
</file>

<file path=xl/comments1.xml><?xml version="1.0" encoding="utf-8"?>
<comments xmlns="http://schemas.openxmlformats.org/spreadsheetml/2006/main">
  <authors>
    <author>TomCat</author>
    <author>tomcat</author>
  </authors>
  <commentList>
    <comment ref="E55" authorId="0">
      <text>
        <r>
          <rPr>
            <sz val="8"/>
            <rFont val="Tahoma"/>
            <family val="2"/>
          </rPr>
          <t>% премиальных продавцу</t>
        </r>
      </text>
    </comment>
    <comment ref="F55" authorId="0">
      <text>
        <r>
          <rPr>
            <sz val="8"/>
            <rFont val="Tahoma"/>
            <family val="2"/>
          </rPr>
          <t>сумма премиальных за программу с учётом средней скидки</t>
        </r>
      </text>
    </comment>
    <comment ref="G55" authorId="0">
      <text>
        <r>
          <rPr>
            <sz val="8"/>
            <rFont val="Tahoma"/>
            <family val="2"/>
          </rPr>
          <t>сумма премиальных за программу без учёта средней скидки</t>
        </r>
      </text>
    </comment>
    <comment ref="B86" authorId="1">
      <text>
        <r>
          <rPr>
            <b/>
            <sz val="8"/>
            <rFont val="Tahoma"/>
            <family val="2"/>
          </rPr>
          <t>tomcat:</t>
        </r>
        <r>
          <rPr>
            <sz val="8"/>
            <rFont val="Tahoma"/>
            <family val="2"/>
          </rPr>
          <t xml:space="preserve">
For those who purchased the “Horary Chart Analyzer” module for ChartAnalyzer, the cost is reduced by the cost of the module.</t>
        </r>
      </text>
    </comment>
    <comment ref="A89" authorId="0">
      <text>
        <r>
          <rPr>
            <b/>
            <sz val="8"/>
            <rFont val="Tahoma"/>
            <family val="2"/>
          </rPr>
          <t>TomCat:</t>
        </r>
        <r>
          <rPr>
            <sz val="8"/>
            <rFont val="Tahoma"/>
            <family val="2"/>
          </rPr>
          <t xml:space="preserve">
The shell is sold with at least one module.
See the list of modules below.</t>
        </r>
      </text>
    </comment>
    <comment ref="A62" authorId="0">
      <text>
        <r>
          <rPr>
            <b/>
            <sz val="8"/>
            <rFont val="Tahoma"/>
            <family val="2"/>
          </rPr>
          <t>TomCat:</t>
        </r>
        <r>
          <rPr>
            <sz val="8"/>
            <rFont val="Tahoma"/>
            <family val="2"/>
          </rPr>
          <t xml:space="preserve">
The program consists of modules.
The shell itself is free.
See the list of modules below.
</t>
        </r>
      </text>
    </comment>
    <comment ref="A76" authorId="0">
      <text>
        <r>
          <rPr>
            <b/>
            <sz val="8"/>
            <rFont val="Tahoma"/>
            <family val="2"/>
          </rPr>
          <t>TomCat:</t>
        </r>
        <r>
          <rPr>
            <sz val="8"/>
            <rFont val="Tahoma"/>
            <family val="2"/>
          </rPr>
          <t xml:space="preserve">
The program consists of modules.
The shell itself is free.
See the list of modules below.
</t>
        </r>
      </text>
    </comment>
    <comment ref="A98" authorId="0">
      <text>
        <r>
          <rPr>
            <b/>
            <sz val="8"/>
            <rFont val="Tahoma"/>
            <family val="2"/>
          </rPr>
          <t>TomCat:</t>
        </r>
        <r>
          <rPr>
            <sz val="8"/>
            <rFont val="Tahoma"/>
            <family val="2"/>
          </rPr>
          <t xml:space="preserve">
The program consists of modules.
The shell itself is free.
See the list of modules below.
</t>
        </r>
      </text>
    </comment>
    <comment ref="A114" authorId="0">
      <text>
        <r>
          <rPr>
            <b/>
            <sz val="9"/>
            <rFont val="Tahoma"/>
            <family val="2"/>
          </rPr>
          <t>TomCat:</t>
        </r>
        <r>
          <rPr>
            <sz val="9"/>
            <rFont val="Tahoma"/>
            <family val="2"/>
          </rPr>
          <t xml:space="preserve">
Only 1 cell is allowed to be filled.
Otherwise, the discount will be calculated from the total cost.</t>
        </r>
      </text>
    </comment>
    <comment ref="H55" authorId="0">
      <text>
        <r>
          <rPr>
            <sz val="8"/>
            <rFont val="Tahoma"/>
            <family val="2"/>
          </rPr>
          <t>сумма однородных программ: Asteroids, Exos, Gems, Points и Stars</t>
        </r>
      </text>
    </comment>
    <comment ref="I55" authorId="0">
      <text>
        <r>
          <rPr>
            <sz val="8"/>
            <rFont val="Tahoma"/>
            <family val="2"/>
          </rPr>
          <t>сумма приобретаемых однородных программ: Asteroids, Exos, Gems, Points и Stars</t>
        </r>
      </text>
    </comment>
    <comment ref="A16" authorId="1">
      <text>
        <r>
          <rPr>
            <sz val="9"/>
            <rFont val="Tahoma"/>
            <family val="2"/>
          </rPr>
          <t xml:space="preserve">Date of birth: day-month-year
</t>
        </r>
      </text>
    </comment>
    <comment ref="A18" authorId="0">
      <text>
        <r>
          <rPr>
            <sz val="8"/>
            <rFont val="Tahoma"/>
            <family val="2"/>
          </rPr>
          <t>Phone number is required for cases of operational issues related to the Galaxy installation</t>
        </r>
      </text>
    </comment>
    <comment ref="A20" authorId="1">
      <text>
        <r>
          <rPr>
            <sz val="9"/>
            <rFont val="Tahoma"/>
            <family val="2"/>
          </rPr>
          <t xml:space="preserve">The operating system is running on the computer:
- Winows XP SP3
- WIndows Vista
- Windows 7
- WIndows 8
- WIndows 10
 </t>
        </r>
      </text>
    </comment>
    <comment ref="A21" authorId="1">
      <text>
        <r>
          <rPr>
            <sz val="9"/>
            <rFont val="Tahoma"/>
            <family val="2"/>
          </rPr>
          <t>If you are student of the institute, in a write notes on what course and who recommend you to buy Galaxy program</t>
        </r>
      </text>
    </comment>
    <comment ref="A22" authorId="1">
      <text>
        <r>
          <rPr>
            <sz val="9"/>
            <rFont val="Tahoma"/>
            <family val="2"/>
          </rPr>
          <t>With self-decision (without advice anyone) - leave the place empty</t>
        </r>
      </text>
    </comment>
    <comment ref="A23" authorId="1">
      <text>
        <r>
          <rPr>
            <sz val="9"/>
            <rFont val="Tahoma"/>
            <family val="2"/>
          </rPr>
          <t>With self-filling to leave the place empty</t>
        </r>
      </text>
    </comment>
    <comment ref="B28" authorId="0">
      <text>
        <r>
          <rPr>
            <sz val="8"/>
            <rFont val="Tahoma"/>
            <family val="2"/>
          </rPr>
          <t>This program is free for the registered users. For it use it is necessary to obtain the license (the key similar to paid programs of Galaxy). For those who will want to receive a key and to use the program, it will be necessary to provide me a set of the real rectified charts of querent and their events, with a total number of charts not less than 100 and real significant events (it is desirable on corner houses) on each chart not less than 5. These charts will be depersonalized (all names, surnames and any mentions of querent are removed not to disclose their data) and on their basis thematic data sets for the general use in the DataCenter program will be prepared. Pseudonyms of their suppliers (creators) on which I will be able unambiguously to identify the supplier in case the put data have been invented and generated for obtaining the DataCenter program will be attributed to thematic sets. Data from the ADB (AstroDataBank) program as they already will be in the DataCenter program aren't accepted. Also alternative offers will be considered.</t>
        </r>
      </text>
    </comment>
    <comment ref="E53" authorId="0">
      <text>
        <r>
          <rPr>
            <sz val="9"/>
            <rFont val="Tahoma"/>
            <family val="2"/>
          </rPr>
          <t>Rate USD</t>
        </r>
      </text>
    </comment>
  </commentList>
</comments>
</file>

<file path=xl/sharedStrings.xml><?xml version="1.0" encoding="utf-8"?>
<sst xmlns="http://schemas.openxmlformats.org/spreadsheetml/2006/main" count="145" uniqueCount="137">
  <si>
    <t>e-mail</t>
  </si>
  <si>
    <t>Категория</t>
  </si>
  <si>
    <t>Премия, %</t>
  </si>
  <si>
    <t>Программа или модуль</t>
  </si>
  <si>
    <t>instead of this text, enter your first and last name</t>
  </si>
  <si>
    <t>instead of this text, enter the day-month-year of your birth</t>
  </si>
  <si>
    <t>instead of this text, enter your email address</t>
  </si>
  <si>
    <t>fill in your phone number instead of this text</t>
  </si>
  <si>
    <t>instead of this text, enter the locality where you are now</t>
  </si>
  <si>
    <t>instead of this text, enter the name of the operating system on the computer where you will install Galaxy</t>
  </si>
  <si>
    <t>instead of this text, enter information about how you found out about Galaxy programs or who advised you of them</t>
  </si>
  <si>
    <t>read the note on the left</t>
  </si>
  <si>
    <t>Surname, Name</t>
  </si>
  <si>
    <t>Date of Birth</t>
  </si>
  <si>
    <t>mobile phone</t>
  </si>
  <si>
    <t>Location</t>
  </si>
  <si>
    <t>operating system</t>
  </si>
  <si>
    <t>Note</t>
  </si>
  <si>
    <t>Seller</t>
  </si>
  <si>
    <t>Date of sale</t>
  </si>
  <si>
    <t>Form application for calculation of cost of programs of Galaxy - Astrological Tools</t>
  </si>
  <si>
    <t>The website of the astrological program Galaxy - Astrological Tools</t>
  </si>
  <si>
    <t>1. Study recommendations:</t>
  </si>
  <si>
    <t>Selection of Galaxy-Astrological Tools astrological programs</t>
  </si>
  <si>
    <t>2. Fill all fields illuminated in color (Name, Date of birth, etc. and if there is a seller, - the seller and date of sale).</t>
  </si>
  <si>
    <t>3. Put the number of copies of the program in the color column "Choice" (leftmost column) of a line with the chosen options.</t>
  </si>
  <si>
    <t>4. If you are a student of any astrological educational institution - indicate this. Listeners get a 20% discount</t>
  </si>
  <si>
    <t>5. Look below at total amounts and, if necessary, correct the order.</t>
  </si>
  <si>
    <r>
      <t xml:space="preserve">6. Keep the file application and send it to the address: </t>
    </r>
    <r>
      <rPr>
        <sz val="10"/>
        <color indexed="10"/>
        <rFont val="Arial"/>
        <family val="2"/>
      </rPr>
      <t>box@galaxyprog.com</t>
    </r>
    <r>
      <rPr>
        <sz val="10"/>
        <rFont val="Arial"/>
        <family val="2"/>
      </rPr>
      <t xml:space="preserve"> (it is also on the website in the Support - Contacts menu)</t>
    </r>
  </si>
  <si>
    <t>Cyclopedia - Astrological Encyclopedia</t>
  </si>
  <si>
    <r>
      <t>DataCenter - Astrological Data Bank (</t>
    </r>
    <r>
      <rPr>
        <sz val="10"/>
        <color indexed="10"/>
        <rFont val="Arial"/>
        <family val="2"/>
      </rPr>
      <t>see remark</t>
    </r>
    <r>
      <rPr>
        <sz val="10"/>
        <color indexed="8"/>
        <rFont val="Arial"/>
        <family val="2"/>
      </rPr>
      <t>)</t>
    </r>
  </si>
  <si>
    <t>DataFinder - Data search</t>
  </si>
  <si>
    <t>DataWorker - Converter and import/export of data</t>
  </si>
  <si>
    <t>Galaxy - Integration shell to run programs</t>
  </si>
  <si>
    <t>Helper - Galactic assistant</t>
  </si>
  <si>
    <t>InfoBox - Knowledge Box</t>
  </si>
  <si>
    <t>Magnifier - Galaxy eye</t>
  </si>
  <si>
    <t>PreSetter - Environment configurator</t>
  </si>
  <si>
    <t>PreView - Galaxy program presentation</t>
  </si>
  <si>
    <t>PresentMaker - Preparing presentations</t>
  </si>
  <si>
    <t>PresentViewer - Viewing multimedia modules</t>
  </si>
  <si>
    <t>StarGazer - Astrological ConvertoCalculator</t>
  </si>
  <si>
    <t>StarTest - Star Tester</t>
  </si>
  <si>
    <t>Versioner - Version Control</t>
  </si>
  <si>
    <t>Zero - First steps in astrology</t>
  </si>
  <si>
    <t xml:space="preserve">       Module for Charts:Thematic aspects</t>
  </si>
  <si>
    <t>Module for Charts: Planet rises/sets</t>
  </si>
  <si>
    <t>Module for Charts: Eclipses</t>
  </si>
  <si>
    <t>Module for Charts: Moon calendar</t>
  </si>
  <si>
    <t>Module for Charts: Planetary hours</t>
  </si>
  <si>
    <t>Module for Charts: Planet orbit elements</t>
  </si>
  <si>
    <t>Module for Charts: Chain of dispositors</t>
  </si>
  <si>
    <t>Module for Charts: Degrees of Zodiac</t>
  </si>
  <si>
    <t>Module for Charts: Interpreter of chart objects</t>
  </si>
  <si>
    <t>Module for Charts: Information on chart</t>
  </si>
  <si>
    <t>Module for Charts: Notebook</t>
  </si>
  <si>
    <t>Data for registering a buyer of Galaxy programs</t>
  </si>
  <si>
    <t>Free astrological programs and Galaxy modules</t>
  </si>
  <si>
    <t>Paid astrological programs and Galaxy modules</t>
  </si>
  <si>
    <t>Choice</t>
  </si>
  <si>
    <t>Program</t>
  </si>
  <si>
    <t>Price, $</t>
  </si>
  <si>
    <t>Sum, $</t>
  </si>
  <si>
    <t>Anamnesis - Querent's visits history bank</t>
  </si>
  <si>
    <r>
      <t>Aspectarium - Aspect Analyzer (</t>
    </r>
    <r>
      <rPr>
        <sz val="10"/>
        <color indexed="10"/>
        <rFont val="Arial"/>
        <family val="2"/>
      </rPr>
      <t>in developing</t>
    </r>
    <r>
      <rPr>
        <sz val="10"/>
        <color indexed="8"/>
        <rFont val="Arial"/>
        <family val="2"/>
      </rPr>
      <t>)</t>
    </r>
  </si>
  <si>
    <t>Category</t>
  </si>
  <si>
    <r>
      <t>Choice (</t>
    </r>
    <r>
      <rPr>
        <sz val="8"/>
        <color indexed="10"/>
        <rFont val="Arial"/>
        <family val="2"/>
      </rPr>
      <t>see remark</t>
    </r>
    <r>
      <rPr>
        <sz val="8"/>
        <color indexed="8"/>
        <rFont val="Arial"/>
        <family val="2"/>
      </rPr>
      <t>)</t>
    </r>
  </si>
  <si>
    <r>
      <t xml:space="preserve">       Module for Aspectarium: Multi-mode search for phenomena (</t>
    </r>
    <r>
      <rPr>
        <sz val="10"/>
        <color indexed="10"/>
        <rFont val="Arial"/>
        <family val="2"/>
      </rPr>
      <t>in developing</t>
    </r>
    <r>
      <rPr>
        <sz val="10"/>
        <color indexed="8"/>
        <rFont val="Arial"/>
        <family val="2"/>
      </rPr>
      <t>)</t>
    </r>
  </si>
  <si>
    <t>Asteroids - Asteroids in Astrology</t>
  </si>
  <si>
    <r>
      <t>Calendar - Astrological calendar (</t>
    </r>
    <r>
      <rPr>
        <sz val="10"/>
        <color indexed="10"/>
        <rFont val="Arial"/>
        <family val="2"/>
      </rPr>
      <t>see module</t>
    </r>
    <r>
      <rPr>
        <sz val="10"/>
        <color indexed="8"/>
        <rFont val="Arial"/>
        <family val="2"/>
      </rPr>
      <t>)</t>
    </r>
  </si>
  <si>
    <t xml:space="preserve">       Module for Calendar: Multi-user version</t>
  </si>
  <si>
    <r>
      <t>ChartAnalyzer - Analyzer of various charts (</t>
    </r>
    <r>
      <rPr>
        <sz val="10"/>
        <color indexed="10"/>
        <rFont val="Arial"/>
        <family val="2"/>
      </rPr>
      <t>+ modules</t>
    </r>
    <r>
      <rPr>
        <sz val="10"/>
        <color indexed="8"/>
        <rFont val="Arial"/>
        <family val="2"/>
      </rPr>
      <t>)</t>
    </r>
  </si>
  <si>
    <t xml:space="preserve">       Module for ChartAnalyzer: Analyzer of natal chart</t>
  </si>
  <si>
    <t xml:space="preserve">       Module for ChartAnalyzer: Find baby name</t>
  </si>
  <si>
    <t xml:space="preserve">       Module for ChartAnalyzer: Variator of house system</t>
  </si>
  <si>
    <t xml:space="preserve">       Module for ChartAnalyzer: Statistical analysis of charts</t>
  </si>
  <si>
    <t xml:space="preserve">       Module for ChartAnalyzer: Express analysis of character traits</t>
  </si>
  <si>
    <t xml:space="preserve">       Module for ChartAnalyzer: Analyzer of marital compatibility</t>
  </si>
  <si>
    <t xml:space="preserve">       Module for ChartAnalyzer: Analyzer of business compatibility</t>
  </si>
  <si>
    <t xml:space="preserve">       Module for ChartAnalyzer: Analyzer of total compatibility</t>
  </si>
  <si>
    <t xml:space="preserve">       Module for ChartAnalyzer: Chart color analyzer</t>
  </si>
  <si>
    <t xml:space="preserve">       Module for ChartAnalyzer: Analyzer of horary chart (module is free for buyers of Horus)</t>
  </si>
  <si>
    <t xml:space="preserve">       Module for ChartAnalyzer: Career guidance</t>
  </si>
  <si>
    <r>
      <t>Charts - Astrologer's work tool (</t>
    </r>
    <r>
      <rPr>
        <sz val="10"/>
        <color indexed="10"/>
        <rFont val="Arial"/>
        <family val="2"/>
      </rPr>
      <t>+ modules</t>
    </r>
    <r>
      <rPr>
        <sz val="10"/>
        <color indexed="8"/>
        <rFont val="Arial"/>
        <family val="2"/>
      </rPr>
      <t>)</t>
    </r>
  </si>
  <si>
    <r>
      <t>Electioner - Selection of favorable moments of event (</t>
    </r>
    <r>
      <rPr>
        <sz val="10"/>
        <color indexed="10"/>
        <rFont val="Arial"/>
        <family val="2"/>
      </rPr>
      <t>+ modules</t>
    </r>
    <r>
      <rPr>
        <sz val="10"/>
        <color indexed="8"/>
        <rFont val="Arial"/>
        <family val="2"/>
      </rPr>
      <t>)</t>
    </r>
  </si>
  <si>
    <t xml:space="preserve">       Module for Electioner: Election of the marriage date</t>
  </si>
  <si>
    <t xml:space="preserve">       Module for Electioner: Election of the business start</t>
  </si>
  <si>
    <t xml:space="preserve">       Module for Electioner: Election for buying and selling real estate</t>
  </si>
  <si>
    <t xml:space="preserve">       Module for Electioner: Election for buying and selling car</t>
  </si>
  <si>
    <t xml:space="preserve">       Module for Electioner: Election of the date of electronics purchase</t>
  </si>
  <si>
    <t xml:space="preserve">       Module for Electioner: Universal election of given house theme</t>
  </si>
  <si>
    <t>Exos - Exoobjects in Astrology</t>
  </si>
  <si>
    <t>Gems- GemoAstrology</t>
  </si>
  <si>
    <t>GeoPort - Astrocartography in astrology</t>
  </si>
  <si>
    <t>Horus - Horary charts analyzer</t>
  </si>
  <si>
    <t>Laboratory - Astrologer's tool for research</t>
  </si>
  <si>
    <r>
      <t>MedicalPoint - Medical Astrology (</t>
    </r>
    <r>
      <rPr>
        <sz val="10"/>
        <color indexed="10"/>
        <rFont val="Arial"/>
        <family val="2"/>
      </rPr>
      <t>in developing</t>
    </r>
    <r>
      <rPr>
        <sz val="10"/>
        <color indexed="8"/>
        <rFont val="Arial"/>
        <family val="2"/>
      </rPr>
      <t>)</t>
    </r>
  </si>
  <si>
    <r>
      <t xml:space="preserve">       Module for MedicalPoint: Disease Prevention - Herbal Medicine (</t>
    </r>
    <r>
      <rPr>
        <sz val="10"/>
        <color indexed="10"/>
        <rFont val="Arial"/>
        <family val="2"/>
      </rPr>
      <t>in developing</t>
    </r>
    <r>
      <rPr>
        <sz val="10"/>
        <color indexed="8"/>
        <rFont val="Arial"/>
        <family val="2"/>
      </rPr>
      <t>)</t>
    </r>
  </si>
  <si>
    <r>
      <t xml:space="preserve">       Module for MedicalPoint: Disease Forecasting (</t>
    </r>
    <r>
      <rPr>
        <sz val="10"/>
        <color indexed="10"/>
        <rFont val="Arial"/>
        <family val="2"/>
      </rPr>
      <t>in developing</t>
    </r>
    <r>
      <rPr>
        <sz val="10"/>
        <color indexed="8"/>
        <rFont val="Arial"/>
        <family val="2"/>
      </rPr>
      <t>)</t>
    </r>
  </si>
  <si>
    <r>
      <t xml:space="preserve">       Module for MedicalPoint: Disease Diagnosis (</t>
    </r>
    <r>
      <rPr>
        <sz val="10"/>
        <color indexed="10"/>
        <rFont val="Arial"/>
        <family val="2"/>
      </rPr>
      <t>in developing</t>
    </r>
    <r>
      <rPr>
        <sz val="10"/>
        <color indexed="8"/>
        <rFont val="Arial"/>
        <family val="2"/>
      </rPr>
      <t>)</t>
    </r>
  </si>
  <si>
    <t>Locator - Electronic directory of coordinates and time offsets</t>
  </si>
  <si>
    <t>MundoScope - 3D-Astrology</t>
  </si>
  <si>
    <t>Points - Points in Astrology</t>
  </si>
  <si>
    <t>PreRectificator - Pre-rectification</t>
  </si>
  <si>
    <t>Prognosis - Prognosis of events</t>
  </si>
  <si>
    <t>Rectificator - Basic rectification</t>
  </si>
  <si>
    <r>
      <t>SkyLiner - Sky Laboratory (</t>
    </r>
    <r>
      <rPr>
        <sz val="10"/>
        <color indexed="10"/>
        <rFont val="Arial"/>
        <family val="2"/>
      </rPr>
      <t>+ modules</t>
    </r>
    <r>
      <rPr>
        <sz val="10"/>
        <rFont val="Arial"/>
        <family val="2"/>
      </rPr>
      <t>)</t>
    </r>
  </si>
  <si>
    <t xml:space="preserve">       Module for SkyLiner: Periods of conception and determining the sex of the child</t>
  </si>
  <si>
    <t>Stars - Stars in Astrology</t>
  </si>
  <si>
    <t>TaroLine - Tarot for Astrologers</t>
  </si>
  <si>
    <t>Amount without discounts for Galaxy programs and modules</t>
  </si>
  <si>
    <t>Discounts on the total cost of programs and modules</t>
  </si>
  <si>
    <t>Special discounts for programs and modules (cannot be combined with discounts on the total cost)</t>
  </si>
  <si>
    <t>When purchasing ALL programs and modules</t>
  </si>
  <si>
    <t>For students of astrological institutions when purchasing programs and modules for the first time</t>
  </si>
  <si>
    <t>For students of astrological institutions upon subsequent purchase of programs and modules</t>
  </si>
  <si>
    <t>When purchasing only homogeneous programs: Asteroids, Exos, Gems, Points and Stars</t>
  </si>
  <si>
    <t>When purchasing the 2nd and subsequent copies of NOT ALL programs and modules</t>
  </si>
  <si>
    <t>When purchasing 2nd and subsequent copies of ALL programs and modules</t>
  </si>
  <si>
    <t>Holiday discount for buyers of NOT ALL programs and modules</t>
  </si>
  <si>
    <t>Holiday discount for buyers of ALL programs and modules</t>
  </si>
  <si>
    <t>Discount, %.</t>
  </si>
  <si>
    <t>Final calculation of the amount for programs and modules for the buyer</t>
  </si>
  <si>
    <t>Total amount without discounts for Galaxy programs and modules</t>
  </si>
  <si>
    <t>Total amount of discounts for Galaxy programs and modules</t>
  </si>
  <si>
    <t>TOTAL payable including discounts for Galaxy programs and modules</t>
  </si>
  <si>
    <t>Final calculation of the amount of bonuses to the seller for Galaxy programs and modules</t>
  </si>
  <si>
    <t>Total amount without discounts for programs and all modules</t>
  </si>
  <si>
    <t>Total amount of discounts for programs and all modules</t>
  </si>
  <si>
    <t>Buyer discount percentage</t>
  </si>
  <si>
    <t>Total amount minus discounts accepted for calculating the seller's bonus</t>
  </si>
  <si>
    <t>TOTAL minus discounts to the buyer and bonuses to the seller for the copyright holder</t>
  </si>
  <si>
    <t>Seller bonus amount</t>
  </si>
  <si>
    <t>For information, bonus percentages for a specific Galaxy program and module</t>
  </si>
  <si>
    <t>Have questions? Write:</t>
  </si>
  <si>
    <t>mailto:box@galaxyprog.com?subject=Questions%20on%20Galaxy%20-%20Astrological%20Tools</t>
  </si>
  <si>
    <t>Version of 23.02.2024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</si>
</sst>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FC19]d\ mmmm\ yyyy\ &quot;г.&quot;"/>
    <numFmt numFmtId="176" formatCode="0.0"/>
    <numFmt numFmtId="177" formatCode="[$€-2]\ ###,000_);[Red]\([$€-2]\ ###,000\)"/>
    <numFmt numFmtId="178" formatCode="[$-FC19]dd\ mmmm\ yyyy\ &quot;г.&quot;"/>
  </numFmts>
  <fonts count="42">
    <fon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0"/>
      <color indexed="8"/>
      <name val="Arial"/>
      <family val="2"/>
    </font>
    <font>
      <sz val="10"/>
      <color indexed="10"/>
      <name val="Arial"/>
      <family val="2"/>
    </font>
    <font>
      <sz val="10"/>
      <color indexed="9"/>
      <name val="Arial"/>
      <family val="2"/>
    </font>
    <font>
      <sz val="12"/>
      <color indexed="9"/>
      <name val="Arial"/>
      <family val="2"/>
    </font>
    <font>
      <sz val="12"/>
      <color indexed="8"/>
      <name val="Arial"/>
      <family val="2"/>
    </font>
    <font>
      <sz val="12"/>
      <color indexed="10"/>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Arial"/>
      <family val="2"/>
    </font>
    <font>
      <sz val="9"/>
      <name val="Tahoma"/>
      <family val="2"/>
    </font>
    <font>
      <sz val="8"/>
      <name val="Tahoma"/>
      <family val="2"/>
    </font>
    <font>
      <sz val="8"/>
      <name val="Arial"/>
      <family val="2"/>
    </font>
    <font>
      <b/>
      <sz val="8"/>
      <name val="Tahoma"/>
      <family val="2"/>
    </font>
    <font>
      <b/>
      <sz val="9"/>
      <name val="Tahoma"/>
      <family val="2"/>
    </font>
    <font>
      <sz val="8"/>
      <color indexed="10"/>
      <name val="Arial"/>
      <family val="2"/>
    </font>
    <font>
      <u val="single"/>
      <sz val="11"/>
      <color indexed="12"/>
      <name val="Calibri"/>
      <family val="2"/>
    </font>
    <font>
      <u val="single"/>
      <sz val="11"/>
      <color indexed="20"/>
      <name val="Calibri"/>
      <family val="2"/>
    </font>
    <font>
      <u val="single"/>
      <sz val="13"/>
      <color indexed="12"/>
      <name val="Calibri"/>
      <family val="2"/>
    </font>
    <font>
      <u val="single"/>
      <sz val="11"/>
      <color theme="10"/>
      <name val="Calibri"/>
      <family val="2"/>
    </font>
    <font>
      <u val="single"/>
      <sz val="11"/>
      <color theme="11"/>
      <name val="Calibri"/>
      <family val="2"/>
    </font>
    <font>
      <u val="single"/>
      <sz val="13"/>
      <color theme="10"/>
      <name val="Calibri"/>
      <family val="2"/>
    </font>
    <font>
      <sz val="10"/>
      <color rgb="FFFF0000"/>
      <name val="Arial"/>
      <family val="2"/>
    </font>
    <font>
      <sz val="12"/>
      <color rgb="FFFF0000"/>
      <name val="Arial"/>
      <family val="2"/>
    </font>
    <font>
      <sz val="10"/>
      <color theme="0"/>
      <name val="Arial"/>
      <family val="2"/>
    </font>
    <font>
      <sz val="12"/>
      <color theme="0"/>
      <name val="Arial"/>
      <family val="2"/>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rgb="FFD2FEF9"/>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rgb="FF049281"/>
        <bgColor indexed="64"/>
      </patternFill>
    </fill>
    <fill>
      <patternFill patternType="solid">
        <fgColor theme="5" tint="-0.4999699890613556"/>
        <bgColor indexed="64"/>
      </patternFill>
    </fill>
    <fill>
      <patternFill patternType="solid">
        <fgColor rgb="FFFF0000"/>
        <bgColor indexed="64"/>
      </patternFill>
    </fill>
    <fill>
      <patternFill patternType="solid">
        <fgColor theme="4" tint="-0.24997000396251678"/>
        <bgColor indexed="64"/>
      </patternFill>
    </fill>
    <fill>
      <patternFill patternType="solid">
        <fgColor rgb="FF00206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7" borderId="2" applyNumberFormat="0" applyAlignment="0" applyProtection="0"/>
    <xf numFmtId="0" fontId="16" fillId="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3" applyNumberFormat="0" applyFill="0" applyAlignment="0" applyProtection="0"/>
    <xf numFmtId="0" fontId="2" fillId="0" borderId="4" applyNumberFormat="0" applyFill="0" applyAlignment="0" applyProtection="0"/>
    <xf numFmtId="0" fontId="3" fillId="0" borderId="5" applyNumberFormat="0" applyFill="0" applyAlignment="0" applyProtection="0"/>
    <xf numFmtId="0" fontId="3" fillId="0" borderId="0" applyNumberFormat="0" applyFill="0" applyBorder="0" applyAlignment="0" applyProtection="0"/>
    <xf numFmtId="0" fontId="17" fillId="0" borderId="6" applyNumberFormat="0" applyFill="0" applyAlignment="0" applyProtection="0"/>
    <xf numFmtId="0" fontId="18" fillId="20" borderId="7" applyNumberFormat="0" applyAlignment="0" applyProtection="0"/>
    <xf numFmtId="0" fontId="4" fillId="0" borderId="0" applyNumberFormat="0" applyFill="0" applyBorder="0" applyAlignment="0" applyProtection="0"/>
    <xf numFmtId="0" fontId="19" fillId="21" borderId="0" applyNumberFormat="0" applyBorder="0" applyAlignment="0" applyProtection="0"/>
    <xf numFmtId="0" fontId="35"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2" borderId="8" applyNumberFormat="0" applyFont="0" applyAlignment="0" applyProtection="0"/>
    <xf numFmtId="9" fontId="0" fillId="0" borderId="0" applyFon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116">
    <xf numFmtId="0" fontId="0" fillId="0" borderId="0" xfId="0" applyAlignment="1">
      <alignment/>
    </xf>
    <xf numFmtId="0" fontId="6" fillId="23" borderId="10" xfId="0" applyFont="1" applyFill="1" applyBorder="1" applyAlignment="1" applyProtection="1">
      <alignment horizontal="right" vertical="center"/>
      <protection hidden="1"/>
    </xf>
    <xf numFmtId="0" fontId="10" fillId="23" borderId="10" xfId="0" applyFont="1" applyFill="1" applyBorder="1" applyAlignment="1" applyProtection="1">
      <alignment horizontal="right" vertical="center"/>
      <protection hidden="1"/>
    </xf>
    <xf numFmtId="0" fontId="6" fillId="24" borderId="0" xfId="0" applyFont="1" applyFill="1" applyBorder="1" applyAlignment="1" applyProtection="1">
      <alignment horizontal="left"/>
      <protection hidden="1"/>
    </xf>
    <xf numFmtId="0" fontId="6" fillId="25" borderId="0" xfId="0" applyFont="1" applyFill="1" applyBorder="1" applyAlignment="1" applyProtection="1">
      <alignment/>
      <protection hidden="1"/>
    </xf>
    <xf numFmtId="0" fontId="6" fillId="25" borderId="0" xfId="0" applyFont="1" applyFill="1" applyBorder="1" applyAlignment="1" applyProtection="1">
      <alignment horizontal="left"/>
      <protection hidden="1"/>
    </xf>
    <xf numFmtId="0" fontId="6" fillId="25" borderId="0" xfId="0" applyFont="1" applyFill="1" applyBorder="1" applyAlignment="1" applyProtection="1">
      <alignment horizontal="center"/>
      <protection hidden="1"/>
    </xf>
    <xf numFmtId="0" fontId="10" fillId="24" borderId="0" xfId="0" applyFont="1" applyFill="1" applyBorder="1" applyAlignment="1" applyProtection="1">
      <alignment/>
      <protection hidden="1"/>
    </xf>
    <xf numFmtId="0" fontId="36" fillId="24" borderId="0" xfId="42" applyFont="1" applyFill="1" applyBorder="1" applyAlignment="1" applyProtection="1">
      <alignment/>
      <protection hidden="1"/>
    </xf>
    <xf numFmtId="0" fontId="6" fillId="24" borderId="0" xfId="0" applyFont="1" applyFill="1" applyBorder="1" applyAlignment="1" applyProtection="1">
      <alignment horizontal="center"/>
      <protection hidden="1"/>
    </xf>
    <xf numFmtId="0" fontId="6" fillId="24" borderId="0" xfId="0" applyFont="1" applyFill="1" applyBorder="1" applyAlignment="1" applyProtection="1">
      <alignment/>
      <protection hidden="1"/>
    </xf>
    <xf numFmtId="0" fontId="6" fillId="26" borderId="11" xfId="0" applyFont="1" applyFill="1" applyBorder="1" applyAlignment="1" applyProtection="1">
      <alignment horizontal="right" vertical="center"/>
      <protection hidden="1"/>
    </xf>
    <xf numFmtId="0" fontId="6" fillId="26" borderId="10" xfId="0" applyFont="1" applyFill="1" applyBorder="1" applyAlignment="1" applyProtection="1">
      <alignment horizontal="right" vertical="center"/>
      <protection hidden="1"/>
    </xf>
    <xf numFmtId="0" fontId="37" fillId="25" borderId="0" xfId="0" applyFont="1" applyFill="1" applyBorder="1" applyAlignment="1" applyProtection="1">
      <alignment/>
      <protection hidden="1"/>
    </xf>
    <xf numFmtId="0" fontId="37" fillId="25" borderId="0" xfId="0" applyFont="1" applyFill="1" applyBorder="1" applyAlignment="1" applyProtection="1">
      <alignment horizontal="center"/>
      <protection hidden="1"/>
    </xf>
    <xf numFmtId="0" fontId="12" fillId="25" borderId="0" xfId="0" applyFont="1" applyFill="1" applyBorder="1" applyAlignment="1" applyProtection="1">
      <alignment/>
      <protection hidden="1"/>
    </xf>
    <xf numFmtId="0" fontId="12" fillId="25" borderId="0" xfId="0" applyFont="1" applyFill="1" applyBorder="1" applyAlignment="1" applyProtection="1">
      <alignment horizontal="center"/>
      <protection hidden="1"/>
    </xf>
    <xf numFmtId="0" fontId="6" fillId="27" borderId="12" xfId="0" applyFont="1" applyFill="1" applyBorder="1" applyAlignment="1" applyProtection="1">
      <alignment horizontal="left" vertical="center" wrapText="1"/>
      <protection hidden="1"/>
    </xf>
    <xf numFmtId="0" fontId="6" fillId="28" borderId="12" xfId="0" applyFont="1" applyFill="1" applyBorder="1" applyAlignment="1" applyProtection="1">
      <alignment horizontal="left" vertical="center" wrapText="1"/>
      <protection hidden="1"/>
    </xf>
    <xf numFmtId="9" fontId="6" fillId="29" borderId="12" xfId="0" applyNumberFormat="1" applyFont="1" applyFill="1" applyBorder="1" applyAlignment="1" applyProtection="1">
      <alignment horizontal="right" vertical="center" wrapText="1"/>
      <protection hidden="1"/>
    </xf>
    <xf numFmtId="9" fontId="6" fillId="30" borderId="12" xfId="0" applyNumberFormat="1" applyFont="1" applyFill="1" applyBorder="1" applyAlignment="1" applyProtection="1">
      <alignment horizontal="right" vertical="center" wrapText="1"/>
      <protection hidden="1"/>
    </xf>
    <xf numFmtId="0" fontId="6" fillId="31" borderId="12" xfId="0" applyFont="1" applyFill="1" applyBorder="1" applyAlignment="1" applyProtection="1">
      <alignment horizontal="right" vertical="center"/>
      <protection hidden="1"/>
    </xf>
    <xf numFmtId="0" fontId="34" fillId="24" borderId="0" xfId="42" applyFill="1" applyBorder="1" applyAlignment="1" applyProtection="1">
      <alignment horizontal="left"/>
      <protection hidden="1"/>
    </xf>
    <xf numFmtId="0" fontId="24" fillId="32" borderId="12" xfId="0" applyFont="1" applyFill="1" applyBorder="1" applyAlignment="1" applyProtection="1">
      <alignment horizontal="center" vertical="center"/>
      <protection hidden="1"/>
    </xf>
    <xf numFmtId="0" fontId="24" fillId="32" borderId="12" xfId="0" applyFont="1" applyFill="1" applyBorder="1" applyAlignment="1" applyProtection="1">
      <alignment horizontal="center" vertical="center" wrapText="1"/>
      <protection hidden="1"/>
    </xf>
    <xf numFmtId="1" fontId="37" fillId="32" borderId="13" xfId="0" applyNumberFormat="1" applyFont="1" applyFill="1" applyBorder="1" applyAlignment="1" applyProtection="1">
      <alignment horizontal="center" vertical="center"/>
      <protection hidden="1"/>
    </xf>
    <xf numFmtId="1" fontId="6" fillId="32" borderId="13" xfId="0" applyNumberFormat="1" applyFont="1" applyFill="1" applyBorder="1" applyAlignment="1" applyProtection="1">
      <alignment horizontal="center" vertical="center"/>
      <protection hidden="1"/>
    </xf>
    <xf numFmtId="0" fontId="6" fillId="32" borderId="10" xfId="0" applyFont="1" applyFill="1" applyBorder="1" applyAlignment="1" applyProtection="1">
      <alignment horizontal="right" vertical="center"/>
      <protection hidden="1"/>
    </xf>
    <xf numFmtId="9" fontId="6" fillId="28" borderId="12" xfId="0" applyNumberFormat="1" applyFont="1" applyFill="1" applyBorder="1" applyAlignment="1" applyProtection="1">
      <alignment horizontal="right" vertical="center" wrapText="1"/>
      <protection hidden="1"/>
    </xf>
    <xf numFmtId="0" fontId="6" fillId="31" borderId="12" xfId="0" applyFont="1" applyFill="1" applyBorder="1" applyAlignment="1" applyProtection="1">
      <alignment horizontal="right" vertical="center" wrapText="1"/>
      <protection hidden="1"/>
    </xf>
    <xf numFmtId="0" fontId="6" fillId="29" borderId="12" xfId="0" applyFont="1" applyFill="1" applyBorder="1" applyAlignment="1" applyProtection="1">
      <alignment horizontal="left" vertical="center" wrapText="1"/>
      <protection hidden="1"/>
    </xf>
    <xf numFmtId="1" fontId="6" fillId="0" borderId="13" xfId="0" applyNumberFormat="1" applyFont="1" applyFill="1" applyBorder="1" applyAlignment="1" applyProtection="1">
      <alignment horizontal="center" vertical="center"/>
      <protection locked="0"/>
    </xf>
    <xf numFmtId="0" fontId="6" fillId="31" borderId="12" xfId="0" applyFont="1" applyFill="1" applyBorder="1" applyAlignment="1" applyProtection="1">
      <alignment/>
      <protection hidden="1"/>
    </xf>
    <xf numFmtId="0" fontId="6" fillId="30" borderId="12" xfId="0" applyFont="1" applyFill="1" applyBorder="1" applyAlignment="1" applyProtection="1">
      <alignment/>
      <protection hidden="1"/>
    </xf>
    <xf numFmtId="0" fontId="37" fillId="24" borderId="0" xfId="0" applyFont="1" applyFill="1" applyBorder="1" applyAlignment="1" applyProtection="1">
      <alignment/>
      <protection hidden="1"/>
    </xf>
    <xf numFmtId="0" fontId="12" fillId="24" borderId="13" xfId="0" applyFont="1" applyFill="1" applyBorder="1" applyAlignment="1" applyProtection="1">
      <alignment horizontal="center" vertical="center"/>
      <protection hidden="1"/>
    </xf>
    <xf numFmtId="0" fontId="27" fillId="24" borderId="12" xfId="0" applyFont="1" applyFill="1" applyBorder="1" applyAlignment="1" applyProtection="1">
      <alignment horizontal="center"/>
      <protection hidden="1"/>
    </xf>
    <xf numFmtId="9" fontId="12" fillId="24" borderId="14" xfId="0" applyNumberFormat="1" applyFont="1" applyFill="1" applyBorder="1" applyAlignment="1" applyProtection="1">
      <alignment horizontal="right" vertical="center"/>
      <protection hidden="1"/>
    </xf>
    <xf numFmtId="9" fontId="12" fillId="24" borderId="15" xfId="0" applyNumberFormat="1" applyFont="1" applyFill="1" applyBorder="1" applyAlignment="1" applyProtection="1">
      <alignment horizontal="right" vertical="center"/>
      <protection hidden="1"/>
    </xf>
    <xf numFmtId="9" fontId="12" fillId="24" borderId="16" xfId="0" applyNumberFormat="1" applyFont="1" applyFill="1" applyBorder="1" applyAlignment="1" applyProtection="1">
      <alignment horizontal="right" vertical="center"/>
      <protection hidden="1"/>
    </xf>
    <xf numFmtId="0" fontId="12" fillId="24" borderId="12" xfId="0" applyFont="1" applyFill="1" applyBorder="1" applyAlignment="1" applyProtection="1">
      <alignment/>
      <protection hidden="1"/>
    </xf>
    <xf numFmtId="0" fontId="12" fillId="24" borderId="11" xfId="0" applyFont="1" applyFill="1" applyBorder="1" applyAlignment="1" applyProtection="1">
      <alignment horizontal="right" vertical="center"/>
      <protection hidden="1"/>
    </xf>
    <xf numFmtId="0" fontId="12" fillId="24" borderId="0" xfId="0" applyFont="1" applyFill="1" applyBorder="1" applyAlignment="1" applyProtection="1">
      <alignment horizontal="right" vertical="center"/>
      <protection hidden="1"/>
    </xf>
    <xf numFmtId="0" fontId="6" fillId="31" borderId="12" xfId="0" applyFont="1" applyFill="1" applyBorder="1" applyAlignment="1" applyProtection="1">
      <alignment horizontal="left" vertical="center" wrapText="1"/>
      <protection hidden="1"/>
    </xf>
    <xf numFmtId="9" fontId="6" fillId="31" borderId="12" xfId="0" applyNumberFormat="1" applyFont="1" applyFill="1" applyBorder="1" applyAlignment="1" applyProtection="1">
      <alignment horizontal="right" vertical="center" wrapText="1"/>
      <protection hidden="1"/>
    </xf>
    <xf numFmtId="0" fontId="6" fillId="33" borderId="12" xfId="0" applyFont="1" applyFill="1" applyBorder="1" applyAlignment="1" applyProtection="1">
      <alignment horizontal="left" vertical="center" wrapText="1"/>
      <protection hidden="1"/>
    </xf>
    <xf numFmtId="9" fontId="6" fillId="33" borderId="12" xfId="0" applyNumberFormat="1" applyFont="1" applyFill="1" applyBorder="1" applyAlignment="1" applyProtection="1">
      <alignment horizontal="right" vertical="center" wrapText="1"/>
      <protection hidden="1"/>
    </xf>
    <xf numFmtId="0" fontId="12" fillId="24" borderId="0" xfId="0" applyFont="1" applyFill="1" applyBorder="1" applyAlignment="1" applyProtection="1">
      <alignment horizontal="left"/>
      <protection hidden="1"/>
    </xf>
    <xf numFmtId="0" fontId="6" fillId="32" borderId="12" xfId="0" applyFont="1" applyFill="1" applyBorder="1" applyAlignment="1" applyProtection="1">
      <alignment horizontal="left"/>
      <protection hidden="1"/>
    </xf>
    <xf numFmtId="0" fontId="34" fillId="25" borderId="0" xfId="42" applyFill="1" applyBorder="1" applyAlignment="1" applyProtection="1">
      <alignment horizontal="left"/>
      <protection hidden="1"/>
    </xf>
    <xf numFmtId="0" fontId="37" fillId="25" borderId="0" xfId="0" applyFont="1" applyFill="1" applyBorder="1" applyAlignment="1" applyProtection="1">
      <alignment horizontal="left"/>
      <protection hidden="1"/>
    </xf>
    <xf numFmtId="0" fontId="37" fillId="24" borderId="0" xfId="0" applyFont="1" applyFill="1" applyBorder="1" applyAlignment="1" applyProtection="1">
      <alignment horizontal="left"/>
      <protection hidden="1"/>
    </xf>
    <xf numFmtId="0" fontId="12" fillId="24" borderId="17" xfId="0" applyFont="1" applyFill="1" applyBorder="1" applyAlignment="1" applyProtection="1">
      <alignment horizontal="right" vertical="center"/>
      <protection hidden="1"/>
    </xf>
    <xf numFmtId="0" fontId="12" fillId="24" borderId="10" xfId="0" applyFont="1" applyFill="1" applyBorder="1" applyAlignment="1" applyProtection="1">
      <alignment horizontal="right" vertical="center"/>
      <protection hidden="1"/>
    </xf>
    <xf numFmtId="9" fontId="12" fillId="24" borderId="11" xfId="0" applyNumberFormat="1" applyFont="1" applyFill="1" applyBorder="1" applyAlignment="1" applyProtection="1">
      <alignment horizontal="right" vertical="center"/>
      <protection hidden="1"/>
    </xf>
    <xf numFmtId="9" fontId="12" fillId="24" borderId="10" xfId="0" applyNumberFormat="1" applyFont="1" applyFill="1" applyBorder="1" applyAlignment="1" applyProtection="1">
      <alignment horizontal="right" vertical="center"/>
      <protection hidden="1"/>
    </xf>
    <xf numFmtId="1" fontId="6" fillId="30" borderId="12" xfId="0" applyNumberFormat="1" applyFont="1" applyFill="1" applyBorder="1" applyAlignment="1" applyProtection="1">
      <alignment horizontal="right" vertical="center" wrapText="1"/>
      <protection hidden="1"/>
    </xf>
    <xf numFmtId="1" fontId="6" fillId="30" borderId="12" xfId="0" applyNumberFormat="1" applyFont="1" applyFill="1" applyBorder="1" applyAlignment="1" applyProtection="1">
      <alignment horizontal="right" vertical="center"/>
      <protection hidden="1"/>
    </xf>
    <xf numFmtId="1" fontId="6" fillId="27" borderId="12" xfId="0" applyNumberFormat="1" applyFont="1" applyFill="1" applyBorder="1" applyAlignment="1" applyProtection="1">
      <alignment horizontal="right" vertical="center" wrapText="1"/>
      <protection hidden="1"/>
    </xf>
    <xf numFmtId="1" fontId="6" fillId="27" borderId="12" xfId="0" applyNumberFormat="1" applyFont="1" applyFill="1" applyBorder="1" applyAlignment="1" applyProtection="1">
      <alignment horizontal="right" vertical="center"/>
      <protection hidden="1"/>
    </xf>
    <xf numFmtId="1" fontId="37" fillId="30" borderId="12" xfId="0" applyNumberFormat="1" applyFont="1" applyFill="1" applyBorder="1" applyAlignment="1" applyProtection="1">
      <alignment horizontal="right" vertical="center"/>
      <protection hidden="1"/>
    </xf>
    <xf numFmtId="1" fontId="37" fillId="31" borderId="12" xfId="0" applyNumberFormat="1" applyFont="1" applyFill="1" applyBorder="1" applyAlignment="1" applyProtection="1">
      <alignment horizontal="right" vertical="center"/>
      <protection hidden="1"/>
    </xf>
    <xf numFmtId="1" fontId="37" fillId="33" borderId="12" xfId="0" applyNumberFormat="1" applyFont="1" applyFill="1" applyBorder="1" applyAlignment="1" applyProtection="1">
      <alignment horizontal="right" vertical="center"/>
      <protection hidden="1"/>
    </xf>
    <xf numFmtId="1" fontId="37" fillId="29" borderId="12" xfId="0" applyNumberFormat="1" applyFont="1" applyFill="1" applyBorder="1" applyAlignment="1" applyProtection="1">
      <alignment horizontal="right" vertical="center"/>
      <protection hidden="1"/>
    </xf>
    <xf numFmtId="1" fontId="37" fillId="28" borderId="12" xfId="0" applyNumberFormat="1" applyFont="1" applyFill="1" applyBorder="1" applyAlignment="1" applyProtection="1">
      <alignment horizontal="right" vertical="center"/>
      <protection hidden="1"/>
    </xf>
    <xf numFmtId="1" fontId="37" fillId="23" borderId="15" xfId="0" applyNumberFormat="1" applyFont="1" applyFill="1" applyBorder="1" applyAlignment="1" applyProtection="1">
      <alignment horizontal="right" vertical="center" wrapText="1"/>
      <protection hidden="1"/>
    </xf>
    <xf numFmtId="1" fontId="11" fillId="23" borderId="15" xfId="0" applyNumberFormat="1" applyFont="1" applyFill="1" applyBorder="1" applyAlignment="1" applyProtection="1">
      <alignment horizontal="right" vertical="center"/>
      <protection hidden="1"/>
    </xf>
    <xf numFmtId="1" fontId="12" fillId="26" borderId="16" xfId="0" applyNumberFormat="1" applyFont="1" applyFill="1" applyBorder="1" applyAlignment="1" applyProtection="1">
      <alignment horizontal="right" vertical="center"/>
      <protection hidden="1"/>
    </xf>
    <xf numFmtId="1" fontId="12" fillId="26" borderId="15" xfId="0" applyNumberFormat="1" applyFont="1" applyFill="1" applyBorder="1" applyAlignment="1" applyProtection="1">
      <alignment horizontal="right" vertical="center"/>
      <protection hidden="1"/>
    </xf>
    <xf numFmtId="1" fontId="38" fillId="26" borderId="15" xfId="0" applyNumberFormat="1" applyFont="1" applyFill="1" applyBorder="1" applyAlignment="1" applyProtection="1">
      <alignment horizontal="right" vertical="center"/>
      <protection hidden="1"/>
    </xf>
    <xf numFmtId="0" fontId="39" fillId="25" borderId="0" xfId="0" applyFont="1" applyFill="1" applyBorder="1" applyAlignment="1" applyProtection="1">
      <alignment/>
      <protection hidden="1"/>
    </xf>
    <xf numFmtId="0" fontId="39" fillId="25" borderId="0" xfId="0" applyFont="1" applyFill="1" applyBorder="1" applyAlignment="1" applyProtection="1">
      <alignment horizontal="center"/>
      <protection hidden="1"/>
    </xf>
    <xf numFmtId="9" fontId="39" fillId="25" borderId="0" xfId="0" applyNumberFormat="1" applyFont="1" applyFill="1" applyBorder="1" applyAlignment="1" applyProtection="1">
      <alignment/>
      <protection hidden="1"/>
    </xf>
    <xf numFmtId="1" fontId="37" fillId="32" borderId="12" xfId="0" applyNumberFormat="1" applyFont="1" applyFill="1" applyBorder="1" applyAlignment="1" applyProtection="1">
      <alignment horizontal="center" vertical="center"/>
      <protection hidden="1"/>
    </xf>
    <xf numFmtId="1" fontId="7" fillId="32" borderId="15" xfId="0" applyNumberFormat="1" applyFont="1" applyFill="1" applyBorder="1" applyAlignment="1" applyProtection="1">
      <alignment horizontal="right" vertical="center"/>
      <protection hidden="1"/>
    </xf>
    <xf numFmtId="1" fontId="37" fillId="23" borderId="15" xfId="0" applyNumberFormat="1" applyFont="1" applyFill="1" applyBorder="1" applyAlignment="1" applyProtection="1">
      <alignment horizontal="right" vertical="center"/>
      <protection hidden="1"/>
    </xf>
    <xf numFmtId="0" fontId="40" fillId="34" borderId="13" xfId="0" applyFont="1" applyFill="1" applyBorder="1" applyAlignment="1" applyProtection="1">
      <alignment horizontal="center" vertical="center" wrapText="1"/>
      <protection hidden="1"/>
    </xf>
    <xf numFmtId="0" fontId="40" fillId="34" borderId="10" xfId="0" applyFont="1" applyFill="1" applyBorder="1" applyAlignment="1" applyProtection="1">
      <alignment horizontal="center" vertical="center" wrapText="1"/>
      <protection hidden="1"/>
    </xf>
    <xf numFmtId="0" fontId="40" fillId="34" borderId="17" xfId="0" applyFont="1" applyFill="1" applyBorder="1" applyAlignment="1" applyProtection="1">
      <alignment horizontal="center" vertical="center" wrapText="1"/>
      <protection hidden="1"/>
    </xf>
    <xf numFmtId="0" fontId="40" fillId="34" borderId="14" xfId="0" applyFont="1" applyFill="1" applyBorder="1" applyAlignment="1" applyProtection="1">
      <alignment horizontal="center" vertical="center" wrapText="1"/>
      <protection hidden="1"/>
    </xf>
    <xf numFmtId="2" fontId="27" fillId="24" borderId="10" xfId="0" applyNumberFormat="1" applyFont="1" applyFill="1" applyBorder="1" applyAlignment="1" applyProtection="1">
      <alignment horizontal="center" vertical="center"/>
      <protection hidden="1"/>
    </xf>
    <xf numFmtId="2" fontId="27" fillId="24" borderId="15" xfId="0" applyNumberFormat="1" applyFont="1" applyFill="1" applyBorder="1" applyAlignment="1" applyProtection="1">
      <alignment horizontal="center" vertical="center"/>
      <protection hidden="1"/>
    </xf>
    <xf numFmtId="0" fontId="12" fillId="26" borderId="10" xfId="0" applyFont="1" applyFill="1" applyBorder="1" applyAlignment="1" applyProtection="1">
      <alignment horizontal="right" vertical="center" wrapText="1"/>
      <protection hidden="1"/>
    </xf>
    <xf numFmtId="0" fontId="12" fillId="26" borderId="15" xfId="0" applyFont="1" applyFill="1" applyBorder="1" applyAlignment="1" applyProtection="1">
      <alignment horizontal="right" vertical="center" wrapText="1"/>
      <protection hidden="1"/>
    </xf>
    <xf numFmtId="0" fontId="40" fillId="34" borderId="15" xfId="0" applyFont="1" applyFill="1" applyBorder="1" applyAlignment="1" applyProtection="1">
      <alignment horizontal="center" vertical="center" wrapText="1"/>
      <protection hidden="1"/>
    </xf>
    <xf numFmtId="0" fontId="37" fillId="26" borderId="10" xfId="0" applyFont="1" applyFill="1" applyBorder="1" applyAlignment="1" applyProtection="1">
      <alignment horizontal="right" vertical="center" wrapText="1"/>
      <protection hidden="1"/>
    </xf>
    <xf numFmtId="0" fontId="37" fillId="26" borderId="15" xfId="0" applyFont="1" applyFill="1" applyBorder="1" applyAlignment="1" applyProtection="1">
      <alignment horizontal="right" vertical="center" wrapText="1"/>
      <protection hidden="1"/>
    </xf>
    <xf numFmtId="0" fontId="12" fillId="23" borderId="10" xfId="0" applyFont="1" applyFill="1" applyBorder="1" applyAlignment="1" applyProtection="1">
      <alignment horizontal="right" vertical="center" wrapText="1"/>
      <protection hidden="1"/>
    </xf>
    <xf numFmtId="0" fontId="12" fillId="23" borderId="15" xfId="0" applyFont="1" applyFill="1" applyBorder="1" applyAlignment="1" applyProtection="1">
      <alignment horizontal="right" vertical="center" wrapText="1"/>
      <protection hidden="1"/>
    </xf>
    <xf numFmtId="0" fontId="12" fillId="23" borderId="10" xfId="0" applyFont="1" applyFill="1" applyBorder="1" applyAlignment="1" applyProtection="1">
      <alignment horizontal="right" vertical="center"/>
      <protection hidden="1"/>
    </xf>
    <xf numFmtId="0" fontId="12" fillId="23" borderId="15" xfId="0" applyFont="1" applyFill="1" applyBorder="1" applyAlignment="1" applyProtection="1">
      <alignment horizontal="right" vertical="center"/>
      <protection hidden="1"/>
    </xf>
    <xf numFmtId="0" fontId="37" fillId="23" borderId="10" xfId="0" applyFont="1" applyFill="1" applyBorder="1" applyAlignment="1" applyProtection="1">
      <alignment horizontal="right" vertical="center"/>
      <protection hidden="1"/>
    </xf>
    <xf numFmtId="0" fontId="37" fillId="23" borderId="15" xfId="0" applyFont="1" applyFill="1" applyBorder="1" applyAlignment="1" applyProtection="1">
      <alignment horizontal="right" vertical="center"/>
      <protection hidden="1"/>
    </xf>
    <xf numFmtId="0" fontId="9" fillId="35" borderId="11" xfId="0" applyFont="1" applyFill="1" applyBorder="1" applyAlignment="1" applyProtection="1">
      <alignment horizontal="center" vertical="center"/>
      <protection hidden="1"/>
    </xf>
    <xf numFmtId="0" fontId="40" fillId="36" borderId="13" xfId="0" applyFont="1" applyFill="1" applyBorder="1" applyAlignment="1" applyProtection="1">
      <alignment horizontal="center" vertical="center" wrapText="1"/>
      <protection hidden="1"/>
    </xf>
    <xf numFmtId="0" fontId="40" fillId="36" borderId="10" xfId="0" applyFont="1" applyFill="1" applyBorder="1" applyAlignment="1" applyProtection="1">
      <alignment horizontal="center" vertical="center" wrapText="1"/>
      <protection hidden="1"/>
    </xf>
    <xf numFmtId="0" fontId="40" fillId="36" borderId="15" xfId="0" applyFont="1" applyFill="1" applyBorder="1" applyAlignment="1" applyProtection="1">
      <alignment horizontal="center" vertical="center" wrapText="1"/>
      <protection hidden="1"/>
    </xf>
    <xf numFmtId="0" fontId="6" fillId="30" borderId="13" xfId="0" applyFont="1" applyFill="1" applyBorder="1" applyAlignment="1" applyProtection="1">
      <alignment horizontal="left" vertical="center" wrapText="1"/>
      <protection hidden="1"/>
    </xf>
    <xf numFmtId="0" fontId="6" fillId="30" borderId="15" xfId="0" applyFont="1" applyFill="1" applyBorder="1" applyAlignment="1" applyProtection="1">
      <alignment horizontal="left" vertical="center" wrapText="1"/>
      <protection hidden="1"/>
    </xf>
    <xf numFmtId="0" fontId="9" fillId="37" borderId="11" xfId="0" applyFont="1" applyFill="1" applyBorder="1" applyAlignment="1" applyProtection="1">
      <alignment horizontal="center" vertical="center"/>
      <protection hidden="1"/>
    </xf>
    <xf numFmtId="0" fontId="9" fillId="38" borderId="11" xfId="0" applyFont="1" applyFill="1" applyBorder="1" applyAlignment="1" applyProtection="1">
      <alignment horizontal="center" vertical="center"/>
      <protection hidden="1"/>
    </xf>
    <xf numFmtId="0" fontId="37" fillId="32" borderId="10" xfId="0" applyFont="1" applyFill="1" applyBorder="1" applyAlignment="1" applyProtection="1">
      <alignment horizontal="right" vertical="center" wrapText="1"/>
      <protection hidden="1"/>
    </xf>
    <xf numFmtId="0" fontId="37" fillId="32" borderId="15" xfId="0" applyFont="1" applyFill="1" applyBorder="1" applyAlignment="1" applyProtection="1">
      <alignment horizontal="right" vertical="center" wrapText="1"/>
      <protection hidden="1"/>
    </xf>
    <xf numFmtId="0" fontId="24" fillId="32" borderId="13" xfId="0" applyFont="1" applyFill="1" applyBorder="1" applyAlignment="1" applyProtection="1">
      <alignment horizontal="center" vertical="center" wrapText="1"/>
      <protection hidden="1"/>
    </xf>
    <xf numFmtId="0" fontId="24" fillId="32" borderId="15" xfId="0" applyFont="1" applyFill="1" applyBorder="1" applyAlignment="1" applyProtection="1">
      <alignment horizontal="center" vertical="center" wrapText="1"/>
      <protection hidden="1"/>
    </xf>
    <xf numFmtId="0" fontId="12" fillId="24" borderId="0" xfId="0" applyFont="1" applyFill="1" applyBorder="1" applyAlignment="1" applyProtection="1">
      <alignment horizontal="left"/>
      <protection hidden="1"/>
    </xf>
    <xf numFmtId="0" fontId="37" fillId="24" borderId="0" xfId="0" applyFont="1" applyFill="1" applyBorder="1" applyAlignment="1" applyProtection="1">
      <alignment horizontal="left"/>
      <protection hidden="1"/>
    </xf>
    <xf numFmtId="0" fontId="8" fillId="38" borderId="0" xfId="0" applyFont="1" applyFill="1" applyBorder="1" applyAlignment="1" applyProtection="1">
      <alignment horizontal="center" vertical="center"/>
      <protection hidden="1"/>
    </xf>
    <xf numFmtId="0" fontId="9" fillId="38" borderId="0" xfId="0" applyFont="1" applyFill="1" applyBorder="1" applyAlignment="1" applyProtection="1">
      <alignment horizontal="center" vertical="center"/>
      <protection hidden="1"/>
    </xf>
    <xf numFmtId="0" fontId="12" fillId="24" borderId="0" xfId="0" applyFont="1" applyFill="1" applyBorder="1" applyAlignment="1" applyProtection="1">
      <alignment horizontal="left" wrapText="1"/>
      <protection hidden="1"/>
    </xf>
    <xf numFmtId="0" fontId="34" fillId="25" borderId="0" xfId="42" applyFill="1" applyBorder="1" applyAlignment="1" applyProtection="1">
      <alignment horizontal="left"/>
      <protection hidden="1"/>
    </xf>
    <xf numFmtId="49" fontId="6" fillId="25" borderId="12" xfId="0" applyNumberFormat="1" applyFont="1" applyFill="1" applyBorder="1" applyAlignment="1" applyProtection="1">
      <alignment horizontal="left" vertical="center"/>
      <protection hidden="1" locked="0"/>
    </xf>
    <xf numFmtId="49" fontId="6" fillId="25" borderId="13" xfId="0" applyNumberFormat="1" applyFont="1" applyFill="1" applyBorder="1" applyAlignment="1" applyProtection="1">
      <alignment horizontal="left" vertical="center"/>
      <protection hidden="1" locked="0"/>
    </xf>
    <xf numFmtId="49" fontId="6" fillId="25" borderId="10" xfId="0" applyNumberFormat="1" applyFont="1" applyFill="1" applyBorder="1" applyAlignment="1" applyProtection="1">
      <alignment horizontal="left" vertical="center"/>
      <protection hidden="1" locked="0"/>
    </xf>
    <xf numFmtId="49" fontId="6" fillId="25" borderId="15" xfId="0" applyNumberFormat="1" applyFont="1" applyFill="1" applyBorder="1" applyAlignment="1" applyProtection="1">
      <alignment horizontal="left" vertical="center"/>
      <protection hidden="1" locked="0"/>
    </xf>
    <xf numFmtId="14" fontId="6" fillId="25" borderId="12" xfId="0" applyNumberFormat="1" applyFont="1" applyFill="1" applyBorder="1" applyAlignment="1" applyProtection="1">
      <alignment horizontal="left" vertical="center"/>
      <protection hidden="1"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x@galaxyprog.com?subject=Questions%20on%20Galaxy%20-%20Astrological%20Tools" TargetMode="External" /><Relationship Id="rId2" Type="http://schemas.openxmlformats.org/officeDocument/2006/relationships/hyperlink" Target="http://galaxyprog.com/info_reviews_select_galaxy.html" TargetMode="External" /><Relationship Id="rId3" Type="http://schemas.openxmlformats.org/officeDocument/2006/relationships/hyperlink" Target="http://ezoport.com/ru/prog/galaxy.html" TargetMode="External" /><Relationship Id="rId4" Type="http://schemas.openxmlformats.org/officeDocument/2006/relationships/hyperlink" Target="http://galaxyprog.co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85"/>
  <sheetViews>
    <sheetView tabSelected="1" zoomScalePageLayoutView="0" workbookViewId="0" topLeftCell="A1">
      <selection activeCell="B15" sqref="B15:D15"/>
    </sheetView>
  </sheetViews>
  <sheetFormatPr defaultColWidth="9.00390625" defaultRowHeight="15.75" customHeight="1"/>
  <cols>
    <col min="1" max="1" width="21.421875" style="6" customWidth="1"/>
    <col min="2" max="2" width="87.28125" style="6" customWidth="1"/>
    <col min="3" max="3" width="9.7109375" style="5" customWidth="1"/>
    <col min="4" max="4" width="13.140625" style="4" customWidth="1"/>
    <col min="5" max="5" width="9.28125" style="70" hidden="1" customWidth="1"/>
    <col min="6" max="9" width="9.00390625" style="70" hidden="1" customWidth="1"/>
    <col min="10" max="13" width="9.00390625" style="13" customWidth="1"/>
    <col min="14" max="15" width="9.00390625" style="15" customWidth="1"/>
    <col min="16" max="16" width="9.00390625" style="13" customWidth="1"/>
    <col min="17" max="16384" width="9.00390625" style="4" customWidth="1"/>
  </cols>
  <sheetData>
    <row r="2" spans="1:4" ht="15.75" customHeight="1">
      <c r="A2" s="108" t="s">
        <v>20</v>
      </c>
      <c r="B2" s="108"/>
      <c r="C2" s="107" t="s">
        <v>136</v>
      </c>
      <c r="D2" s="107"/>
    </row>
    <row r="3" spans="1:4" ht="15.75" customHeight="1">
      <c r="A3" s="3"/>
      <c r="B3" s="22"/>
      <c r="C3" s="3"/>
      <c r="D3" s="3"/>
    </row>
    <row r="4" spans="1:4" ht="15.75" customHeight="1">
      <c r="A4" s="110" t="s">
        <v>21</v>
      </c>
      <c r="B4" s="110"/>
      <c r="C4" s="110"/>
      <c r="D4" s="110"/>
    </row>
    <row r="5" spans="1:4" ht="15.75" customHeight="1">
      <c r="A5" s="5"/>
      <c r="B5" s="49"/>
      <c r="D5" s="50"/>
    </row>
    <row r="6" spans="1:4" ht="15.75" customHeight="1">
      <c r="A6" s="105" t="s">
        <v>22</v>
      </c>
      <c r="B6" s="105"/>
      <c r="C6" s="105"/>
      <c r="D6" s="105"/>
    </row>
    <row r="7" spans="1:4" ht="15.75" customHeight="1">
      <c r="A7" s="47"/>
      <c r="B7" s="22" t="s">
        <v>23</v>
      </c>
      <c r="C7" s="3"/>
      <c r="D7" s="51"/>
    </row>
    <row r="8" spans="1:4" ht="15.75" customHeight="1">
      <c r="A8" s="105" t="s">
        <v>24</v>
      </c>
      <c r="B8" s="105"/>
      <c r="C8" s="105"/>
      <c r="D8" s="105"/>
    </row>
    <row r="9" spans="1:4" ht="15.75" customHeight="1">
      <c r="A9" s="105" t="s">
        <v>25</v>
      </c>
      <c r="B9" s="105"/>
      <c r="C9" s="105"/>
      <c r="D9" s="105"/>
    </row>
    <row r="10" spans="1:4" ht="15.75" customHeight="1">
      <c r="A10" s="106" t="s">
        <v>26</v>
      </c>
      <c r="B10" s="105"/>
      <c r="C10" s="105"/>
      <c r="D10" s="105"/>
    </row>
    <row r="11" spans="1:4" ht="15.75" customHeight="1">
      <c r="A11" s="105" t="s">
        <v>27</v>
      </c>
      <c r="B11" s="105"/>
      <c r="C11" s="105"/>
      <c r="D11" s="105"/>
    </row>
    <row r="12" spans="1:4" ht="15.75" customHeight="1">
      <c r="A12" s="109" t="s">
        <v>28</v>
      </c>
      <c r="B12" s="109"/>
      <c r="C12" s="109"/>
      <c r="D12" s="109"/>
    </row>
    <row r="13" spans="1:4" ht="15.75" customHeight="1">
      <c r="A13" s="3"/>
      <c r="B13" s="22"/>
      <c r="C13" s="3"/>
      <c r="D13" s="3"/>
    </row>
    <row r="14" spans="1:4" ht="15.75" customHeight="1">
      <c r="A14" s="100" t="s">
        <v>56</v>
      </c>
      <c r="B14" s="100"/>
      <c r="C14" s="100"/>
      <c r="D14" s="100"/>
    </row>
    <row r="15" spans="1:4" ht="15.75" customHeight="1">
      <c r="A15" s="48" t="s">
        <v>12</v>
      </c>
      <c r="B15" s="111" t="s">
        <v>4</v>
      </c>
      <c r="C15" s="111"/>
      <c r="D15" s="111"/>
    </row>
    <row r="16" spans="1:4" ht="15.75" customHeight="1">
      <c r="A16" s="48" t="s">
        <v>13</v>
      </c>
      <c r="B16" s="115" t="s">
        <v>5</v>
      </c>
      <c r="C16" s="115"/>
      <c r="D16" s="115"/>
    </row>
    <row r="17" spans="1:4" ht="15.75" customHeight="1">
      <c r="A17" s="48" t="s">
        <v>0</v>
      </c>
      <c r="B17" s="111" t="s">
        <v>6</v>
      </c>
      <c r="C17" s="111"/>
      <c r="D17" s="111"/>
    </row>
    <row r="18" spans="1:4" ht="15.75" customHeight="1">
      <c r="A18" s="48" t="s">
        <v>14</v>
      </c>
      <c r="B18" s="111" t="s">
        <v>7</v>
      </c>
      <c r="C18" s="111"/>
      <c r="D18" s="111"/>
    </row>
    <row r="19" spans="1:4" ht="15.75" customHeight="1">
      <c r="A19" s="48" t="s">
        <v>15</v>
      </c>
      <c r="B19" s="111" t="s">
        <v>8</v>
      </c>
      <c r="C19" s="111"/>
      <c r="D19" s="111"/>
    </row>
    <row r="20" spans="1:4" ht="15.75" customHeight="1">
      <c r="A20" s="48" t="s">
        <v>16</v>
      </c>
      <c r="B20" s="111" t="s">
        <v>9</v>
      </c>
      <c r="C20" s="111"/>
      <c r="D20" s="111"/>
    </row>
    <row r="21" spans="1:4" ht="15.75" customHeight="1">
      <c r="A21" s="48" t="s">
        <v>17</v>
      </c>
      <c r="B21" s="111" t="s">
        <v>10</v>
      </c>
      <c r="C21" s="111"/>
      <c r="D21" s="111"/>
    </row>
    <row r="22" spans="1:4" ht="15.75" customHeight="1">
      <c r="A22" s="48" t="s">
        <v>18</v>
      </c>
      <c r="B22" s="112" t="s">
        <v>11</v>
      </c>
      <c r="C22" s="113"/>
      <c r="D22" s="114"/>
    </row>
    <row r="23" spans="1:4" ht="15.75" customHeight="1">
      <c r="A23" s="48" t="s">
        <v>19</v>
      </c>
      <c r="B23" s="111" t="s">
        <v>11</v>
      </c>
      <c r="C23" s="111"/>
      <c r="D23" s="111"/>
    </row>
    <row r="24" spans="1:4" ht="15.75" customHeight="1">
      <c r="A24" s="3"/>
      <c r="B24" s="3"/>
      <c r="C24" s="3"/>
      <c r="D24" s="3"/>
    </row>
    <row r="25" spans="1:4" ht="15.75" customHeight="1">
      <c r="A25" s="99" t="s">
        <v>57</v>
      </c>
      <c r="B25" s="99"/>
      <c r="C25" s="99"/>
      <c r="D25" s="99"/>
    </row>
    <row r="26" spans="1:16" s="6" customFormat="1" ht="15.75" customHeight="1">
      <c r="A26" s="23" t="s">
        <v>59</v>
      </c>
      <c r="B26" s="23" t="s">
        <v>60</v>
      </c>
      <c r="C26" s="24" t="s">
        <v>61</v>
      </c>
      <c r="D26" s="24" t="s">
        <v>62</v>
      </c>
      <c r="E26" s="71"/>
      <c r="F26" s="71"/>
      <c r="G26" s="71"/>
      <c r="H26" s="71"/>
      <c r="I26" s="71"/>
      <c r="J26" s="14"/>
      <c r="K26" s="14"/>
      <c r="L26" s="14"/>
      <c r="M26" s="14"/>
      <c r="N26" s="16"/>
      <c r="O26" s="16"/>
      <c r="P26" s="14"/>
    </row>
    <row r="27" spans="1:5" ht="15.75" customHeight="1">
      <c r="A27" s="25">
        <v>1</v>
      </c>
      <c r="B27" s="32" t="s">
        <v>29</v>
      </c>
      <c r="C27" s="29">
        <v>0</v>
      </c>
      <c r="D27" s="21">
        <f aca="true" t="shared" si="0" ref="D27:D32">IF(TRIM(A27)&lt;&gt;"",A27*C27,0)</f>
        <v>0</v>
      </c>
      <c r="E27" s="72"/>
    </row>
    <row r="28" spans="1:5" ht="15.75" customHeight="1">
      <c r="A28" s="26"/>
      <c r="B28" s="32" t="s">
        <v>30</v>
      </c>
      <c r="C28" s="29">
        <v>0</v>
      </c>
      <c r="D28" s="21">
        <f t="shared" si="0"/>
        <v>0</v>
      </c>
      <c r="E28" s="72"/>
    </row>
    <row r="29" spans="1:5" ht="15.75" customHeight="1">
      <c r="A29" s="25">
        <v>1</v>
      </c>
      <c r="B29" s="32" t="s">
        <v>31</v>
      </c>
      <c r="C29" s="29">
        <v>0</v>
      </c>
      <c r="D29" s="21">
        <f t="shared" si="0"/>
        <v>0</v>
      </c>
      <c r="E29" s="72"/>
    </row>
    <row r="30" spans="1:5" ht="15.75" customHeight="1">
      <c r="A30" s="25">
        <v>1</v>
      </c>
      <c r="B30" s="32" t="s">
        <v>32</v>
      </c>
      <c r="C30" s="29">
        <v>0</v>
      </c>
      <c r="D30" s="21">
        <f t="shared" si="0"/>
        <v>0</v>
      </c>
      <c r="E30" s="72"/>
    </row>
    <row r="31" spans="1:5" ht="15.75" customHeight="1">
      <c r="A31" s="25">
        <v>1</v>
      </c>
      <c r="B31" s="32" t="s">
        <v>33</v>
      </c>
      <c r="C31" s="29">
        <v>0</v>
      </c>
      <c r="D31" s="21">
        <f t="shared" si="0"/>
        <v>0</v>
      </c>
      <c r="E31" s="72"/>
    </row>
    <row r="32" spans="1:5" ht="15.75" customHeight="1">
      <c r="A32" s="25">
        <v>1</v>
      </c>
      <c r="B32" s="32" t="s">
        <v>34</v>
      </c>
      <c r="C32" s="29">
        <v>0</v>
      </c>
      <c r="D32" s="21">
        <f t="shared" si="0"/>
        <v>0</v>
      </c>
      <c r="E32" s="72"/>
    </row>
    <row r="33" spans="1:5" ht="15.75" customHeight="1">
      <c r="A33" s="25">
        <v>1</v>
      </c>
      <c r="B33" s="32" t="s">
        <v>35</v>
      </c>
      <c r="C33" s="29">
        <v>0</v>
      </c>
      <c r="D33" s="21">
        <f aca="true" t="shared" si="1" ref="D33:D38">IF(TRIM(A33)&lt;&gt;"",A33*C33,0)</f>
        <v>0</v>
      </c>
      <c r="E33" s="72"/>
    </row>
    <row r="34" spans="1:5" ht="15.75" customHeight="1">
      <c r="A34" s="25">
        <v>1</v>
      </c>
      <c r="B34" s="32" t="s">
        <v>36</v>
      </c>
      <c r="C34" s="29">
        <v>0</v>
      </c>
      <c r="D34" s="21">
        <f t="shared" si="1"/>
        <v>0</v>
      </c>
      <c r="E34" s="72"/>
    </row>
    <row r="35" spans="1:5" ht="15.75" customHeight="1">
      <c r="A35" s="25">
        <v>1</v>
      </c>
      <c r="B35" s="32" t="s">
        <v>37</v>
      </c>
      <c r="C35" s="29">
        <v>0</v>
      </c>
      <c r="D35" s="21">
        <f t="shared" si="1"/>
        <v>0</v>
      </c>
      <c r="E35" s="72"/>
    </row>
    <row r="36" spans="1:5" ht="15.75" customHeight="1">
      <c r="A36" s="25">
        <v>1</v>
      </c>
      <c r="B36" s="32" t="s">
        <v>38</v>
      </c>
      <c r="C36" s="29">
        <v>0</v>
      </c>
      <c r="D36" s="21">
        <f t="shared" si="1"/>
        <v>0</v>
      </c>
      <c r="E36" s="72"/>
    </row>
    <row r="37" spans="1:5" ht="15.75" customHeight="1">
      <c r="A37" s="25">
        <v>1</v>
      </c>
      <c r="B37" s="32" t="s">
        <v>39</v>
      </c>
      <c r="C37" s="29">
        <v>0</v>
      </c>
      <c r="D37" s="21">
        <f t="shared" si="1"/>
        <v>0</v>
      </c>
      <c r="E37" s="72"/>
    </row>
    <row r="38" spans="1:5" ht="15.75" customHeight="1">
      <c r="A38" s="25">
        <v>1</v>
      </c>
      <c r="B38" s="32" t="s">
        <v>40</v>
      </c>
      <c r="C38" s="29">
        <v>0</v>
      </c>
      <c r="D38" s="21">
        <f t="shared" si="1"/>
        <v>0</v>
      </c>
      <c r="E38" s="72"/>
    </row>
    <row r="39" spans="1:5" ht="15.75" customHeight="1">
      <c r="A39" s="25">
        <v>1</v>
      </c>
      <c r="B39" s="32" t="s">
        <v>41</v>
      </c>
      <c r="C39" s="29">
        <v>0</v>
      </c>
      <c r="D39" s="21">
        <f>IF(TRIM(A39)&lt;&gt;"",A39*C39,0)</f>
        <v>0</v>
      </c>
      <c r="E39" s="72"/>
    </row>
    <row r="40" spans="1:5" ht="15.75" customHeight="1">
      <c r="A40" s="25">
        <v>1</v>
      </c>
      <c r="B40" s="32" t="s">
        <v>42</v>
      </c>
      <c r="C40" s="29">
        <v>0</v>
      </c>
      <c r="D40" s="21">
        <f>IF(TRIM(A40)&lt;&gt;"",A40*C40,0)</f>
        <v>0</v>
      </c>
      <c r="E40" s="72"/>
    </row>
    <row r="41" spans="1:5" ht="15.75" customHeight="1">
      <c r="A41" s="25">
        <v>1</v>
      </c>
      <c r="B41" s="32" t="s">
        <v>43</v>
      </c>
      <c r="C41" s="29">
        <v>0</v>
      </c>
      <c r="D41" s="21">
        <f>IF(TRIM(A41)&lt;&gt;"",A41*C41,0)</f>
        <v>0</v>
      </c>
      <c r="E41" s="72"/>
    </row>
    <row r="42" spans="1:5" ht="15.75" customHeight="1">
      <c r="A42" s="25">
        <v>1</v>
      </c>
      <c r="B42" s="32" t="s">
        <v>44</v>
      </c>
      <c r="C42" s="29">
        <v>0</v>
      </c>
      <c r="D42" s="21">
        <f>IF(TRIM(A42)&lt;&gt;"",A42*C42,0)</f>
        <v>0</v>
      </c>
      <c r="E42" s="72"/>
    </row>
    <row r="43" spans="1:4" ht="15.75" customHeight="1">
      <c r="A43" s="25">
        <v>1</v>
      </c>
      <c r="B43" s="32" t="s">
        <v>46</v>
      </c>
      <c r="C43" s="29">
        <v>0</v>
      </c>
      <c r="D43" s="21">
        <v>0</v>
      </c>
    </row>
    <row r="44" spans="1:4" ht="15.75" customHeight="1">
      <c r="A44" s="25">
        <v>1</v>
      </c>
      <c r="B44" s="32" t="s">
        <v>47</v>
      </c>
      <c r="C44" s="29">
        <v>0</v>
      </c>
      <c r="D44" s="21">
        <v>0</v>
      </c>
    </row>
    <row r="45" spans="1:4" ht="15.75" customHeight="1">
      <c r="A45" s="25">
        <v>1</v>
      </c>
      <c r="B45" s="32" t="s">
        <v>48</v>
      </c>
      <c r="C45" s="29">
        <v>0</v>
      </c>
      <c r="D45" s="21">
        <v>0</v>
      </c>
    </row>
    <row r="46" spans="1:4" ht="15.75" customHeight="1">
      <c r="A46" s="25">
        <v>1</v>
      </c>
      <c r="B46" s="32" t="s">
        <v>49</v>
      </c>
      <c r="C46" s="29">
        <v>0</v>
      </c>
      <c r="D46" s="21">
        <v>0</v>
      </c>
    </row>
    <row r="47" spans="1:4" ht="15.75" customHeight="1">
      <c r="A47" s="25">
        <v>1</v>
      </c>
      <c r="B47" s="32" t="s">
        <v>50</v>
      </c>
      <c r="C47" s="29">
        <v>0</v>
      </c>
      <c r="D47" s="21">
        <v>0</v>
      </c>
    </row>
    <row r="48" spans="1:4" ht="15.75" customHeight="1">
      <c r="A48" s="25">
        <v>1</v>
      </c>
      <c r="B48" s="32" t="s">
        <v>51</v>
      </c>
      <c r="C48" s="29">
        <v>0</v>
      </c>
      <c r="D48" s="21">
        <v>0</v>
      </c>
    </row>
    <row r="49" spans="1:4" ht="15.75" customHeight="1">
      <c r="A49" s="25">
        <v>1</v>
      </c>
      <c r="B49" s="32" t="s">
        <v>52</v>
      </c>
      <c r="C49" s="29">
        <v>0</v>
      </c>
      <c r="D49" s="21">
        <v>0</v>
      </c>
    </row>
    <row r="50" spans="1:4" ht="15.75" customHeight="1">
      <c r="A50" s="25">
        <v>1</v>
      </c>
      <c r="B50" s="32" t="s">
        <v>53</v>
      </c>
      <c r="C50" s="29">
        <v>0</v>
      </c>
      <c r="D50" s="21">
        <v>0</v>
      </c>
    </row>
    <row r="51" spans="1:4" ht="15.75" customHeight="1">
      <c r="A51" s="25">
        <v>1</v>
      </c>
      <c r="B51" s="32" t="s">
        <v>54</v>
      </c>
      <c r="C51" s="29">
        <v>0</v>
      </c>
      <c r="D51" s="21">
        <v>0</v>
      </c>
    </row>
    <row r="52" spans="1:4" ht="15.75" customHeight="1">
      <c r="A52" s="25">
        <v>1</v>
      </c>
      <c r="B52" s="32" t="s">
        <v>55</v>
      </c>
      <c r="C52" s="29">
        <v>0</v>
      </c>
      <c r="D52" s="21">
        <v>0</v>
      </c>
    </row>
    <row r="53" spans="1:5" ht="15.75" customHeight="1">
      <c r="A53" s="3"/>
      <c r="B53" s="3"/>
      <c r="C53" s="3"/>
      <c r="D53" s="3"/>
      <c r="E53" s="70">
        <v>37</v>
      </c>
    </row>
    <row r="54" spans="1:4" ht="15.75" customHeight="1">
      <c r="A54" s="100" t="s">
        <v>58</v>
      </c>
      <c r="B54" s="100"/>
      <c r="C54" s="100"/>
      <c r="D54" s="100"/>
    </row>
    <row r="55" spans="1:16" s="6" customFormat="1" ht="15.75" customHeight="1">
      <c r="A55" s="23" t="s">
        <v>59</v>
      </c>
      <c r="B55" s="23" t="s">
        <v>60</v>
      </c>
      <c r="C55" s="24" t="s">
        <v>61</v>
      </c>
      <c r="D55" s="24" t="s">
        <v>62</v>
      </c>
      <c r="E55" s="71"/>
      <c r="F55" s="71"/>
      <c r="G55" s="71"/>
      <c r="H55" s="71"/>
      <c r="I55" s="71"/>
      <c r="J55" s="14"/>
      <c r="K55" s="14"/>
      <c r="L55" s="14"/>
      <c r="M55" s="14"/>
      <c r="N55" s="16"/>
      <c r="O55" s="16"/>
      <c r="P55" s="14"/>
    </row>
    <row r="56" spans="1:9" ht="15.75" customHeight="1">
      <c r="A56" s="31"/>
      <c r="B56" s="33" t="s">
        <v>63</v>
      </c>
      <c r="C56" s="56">
        <f>ROUND(1500/$E$53,0)</f>
        <v>41</v>
      </c>
      <c r="D56" s="57">
        <f>IF(TRIM(A56)&lt;&gt;"",A56*C56,0)</f>
        <v>0</v>
      </c>
      <c r="E56" s="72">
        <v>0.15</v>
      </c>
      <c r="F56" s="70">
        <f>(1-$D$133/100)*E56*D56</f>
        <v>0</v>
      </c>
      <c r="G56" s="70">
        <f>E56*D56</f>
        <v>0</v>
      </c>
      <c r="H56" s="70">
        <v>0</v>
      </c>
      <c r="I56" s="70">
        <v>0</v>
      </c>
    </row>
    <row r="57" spans="1:9" ht="15.75" customHeight="1">
      <c r="A57" s="26"/>
      <c r="B57" s="33" t="s">
        <v>64</v>
      </c>
      <c r="C57" s="56">
        <f>ROUND(0/$E$53,0)</f>
        <v>0</v>
      </c>
      <c r="D57" s="57">
        <f>IF(TRIM(A57)&lt;&gt;"",A57*C57,0)</f>
        <v>0</v>
      </c>
      <c r="E57" s="72">
        <v>0.1</v>
      </c>
      <c r="F57" s="70">
        <f aca="true" t="shared" si="2" ref="F57:F101">(1-$D$133/100)*E57*D57</f>
        <v>0</v>
      </c>
      <c r="G57" s="70">
        <f aca="true" t="shared" si="3" ref="G57:G101">E57*D57</f>
        <v>0</v>
      </c>
      <c r="H57" s="70">
        <v>0</v>
      </c>
      <c r="I57" s="70">
        <v>0</v>
      </c>
    </row>
    <row r="58" spans="1:9" ht="15.75" customHeight="1">
      <c r="A58" s="26"/>
      <c r="B58" s="17" t="s">
        <v>67</v>
      </c>
      <c r="C58" s="58">
        <f>ROUND(0/$E$53,0)</f>
        <v>0</v>
      </c>
      <c r="D58" s="59">
        <f>IF(TRIM(A58)&lt;&gt;"",A58*C58,0)</f>
        <v>0</v>
      </c>
      <c r="E58" s="72">
        <v>0.1</v>
      </c>
      <c r="F58" s="70">
        <f t="shared" si="2"/>
        <v>0</v>
      </c>
      <c r="G58" s="70">
        <f t="shared" si="3"/>
        <v>0</v>
      </c>
      <c r="H58" s="70">
        <v>0</v>
      </c>
      <c r="I58" s="70">
        <v>0</v>
      </c>
    </row>
    <row r="59" spans="1:9" ht="15.75" customHeight="1">
      <c r="A59" s="31"/>
      <c r="B59" s="33" t="s">
        <v>68</v>
      </c>
      <c r="C59" s="56">
        <f>ROUND(2100/$E$53,0)</f>
        <v>57</v>
      </c>
      <c r="D59" s="57">
        <f>IF(TRIM(A59)&lt;&gt;"",A59*C59,0)</f>
        <v>0</v>
      </c>
      <c r="E59" s="72">
        <v>0.15</v>
      </c>
      <c r="F59" s="70">
        <f t="shared" si="2"/>
        <v>0</v>
      </c>
      <c r="G59" s="70">
        <f t="shared" si="3"/>
        <v>0</v>
      </c>
      <c r="H59" s="70">
        <f>C59</f>
        <v>57</v>
      </c>
      <c r="I59" s="70">
        <f>D59</f>
        <v>0</v>
      </c>
    </row>
    <row r="60" spans="1:9" ht="15.75" customHeight="1">
      <c r="A60" s="31"/>
      <c r="B60" s="33" t="s">
        <v>69</v>
      </c>
      <c r="C60" s="56">
        <f>ROUND(900/$E$53,0)</f>
        <v>24</v>
      </c>
      <c r="D60" s="57">
        <f>IF(TRIM(A60)&lt;&gt;"",A60*C60,0)</f>
        <v>0</v>
      </c>
      <c r="E60" s="72">
        <v>0.15</v>
      </c>
      <c r="F60" s="70">
        <f t="shared" si="2"/>
        <v>0</v>
      </c>
      <c r="G60" s="70">
        <f t="shared" si="3"/>
        <v>0</v>
      </c>
      <c r="H60" s="70">
        <v>0</v>
      </c>
      <c r="I60" s="70">
        <v>0</v>
      </c>
    </row>
    <row r="61" spans="1:9" ht="15.75" customHeight="1">
      <c r="A61" s="31"/>
      <c r="B61" s="17" t="s">
        <v>70</v>
      </c>
      <c r="C61" s="58">
        <f>ROUND(400/$E$53,0)</f>
        <v>11</v>
      </c>
      <c r="D61" s="59">
        <f>IF(AND(TRIM(A4)&lt;&gt;"",TRIM(A61)&lt;&gt;""),A61*C61,0)</f>
        <v>0</v>
      </c>
      <c r="E61" s="72">
        <v>0.15</v>
      </c>
      <c r="F61" s="70">
        <f t="shared" si="2"/>
        <v>0</v>
      </c>
      <c r="G61" s="70">
        <f t="shared" si="3"/>
        <v>0</v>
      </c>
      <c r="H61" s="70">
        <v>0</v>
      </c>
      <c r="I61" s="70">
        <v>0</v>
      </c>
    </row>
    <row r="62" spans="1:9" ht="15.75" customHeight="1">
      <c r="A62" s="73">
        <v>1</v>
      </c>
      <c r="B62" s="33" t="s">
        <v>71</v>
      </c>
      <c r="C62" s="56">
        <f>ROUND(0/$E$53,0)</f>
        <v>0</v>
      </c>
      <c r="D62" s="57">
        <f>IF(TRIM(A62)&lt;&gt;"",A62*C62,0)</f>
        <v>0</v>
      </c>
      <c r="E62" s="72">
        <v>0.15</v>
      </c>
      <c r="F62" s="70">
        <f t="shared" si="2"/>
        <v>0</v>
      </c>
      <c r="G62" s="70">
        <f t="shared" si="3"/>
        <v>0</v>
      </c>
      <c r="H62" s="70">
        <v>0</v>
      </c>
      <c r="I62" s="70">
        <v>0</v>
      </c>
    </row>
    <row r="63" spans="1:9" ht="15.75" customHeight="1">
      <c r="A63" s="31"/>
      <c r="B63" s="17" t="s">
        <v>72</v>
      </c>
      <c r="C63" s="58">
        <f>ROUND(1500/$E$53,0)</f>
        <v>41</v>
      </c>
      <c r="D63" s="59">
        <f>IF(TRIM(A63)&lt;&gt;"",A63*C63,0)</f>
        <v>0</v>
      </c>
      <c r="E63" s="72">
        <v>0.15</v>
      </c>
      <c r="F63" s="70">
        <f t="shared" si="2"/>
        <v>0</v>
      </c>
      <c r="G63" s="70">
        <f t="shared" si="3"/>
        <v>0</v>
      </c>
      <c r="H63" s="70">
        <v>0</v>
      </c>
      <c r="I63" s="70">
        <v>0</v>
      </c>
    </row>
    <row r="64" spans="1:9" ht="15.75" customHeight="1">
      <c r="A64" s="31"/>
      <c r="B64" s="17" t="s">
        <v>73</v>
      </c>
      <c r="C64" s="58">
        <f>ROUND(400/$E$53,0)</f>
        <v>11</v>
      </c>
      <c r="D64" s="59">
        <f aca="true" t="shared" si="4" ref="D64:D73">IF(TRIM(A64)&lt;&gt;"",A64*C64,0)</f>
        <v>0</v>
      </c>
      <c r="E64" s="72">
        <v>0.15</v>
      </c>
      <c r="F64" s="70">
        <f t="shared" si="2"/>
        <v>0</v>
      </c>
      <c r="G64" s="70">
        <f t="shared" si="3"/>
        <v>0</v>
      </c>
      <c r="H64" s="70">
        <v>0</v>
      </c>
      <c r="I64" s="70">
        <v>0</v>
      </c>
    </row>
    <row r="65" spans="1:9" ht="15.75" customHeight="1">
      <c r="A65" s="31"/>
      <c r="B65" s="17" t="s">
        <v>74</v>
      </c>
      <c r="C65" s="58">
        <f>ROUND(400/$E$53,0)</f>
        <v>11</v>
      </c>
      <c r="D65" s="59">
        <f t="shared" si="4"/>
        <v>0</v>
      </c>
      <c r="E65" s="72">
        <v>0.15</v>
      </c>
      <c r="F65" s="70">
        <f t="shared" si="2"/>
        <v>0</v>
      </c>
      <c r="G65" s="70">
        <f t="shared" si="3"/>
        <v>0</v>
      </c>
      <c r="H65" s="70">
        <v>0</v>
      </c>
      <c r="I65" s="70">
        <v>0</v>
      </c>
    </row>
    <row r="66" spans="1:9" ht="15.75" customHeight="1">
      <c r="A66" s="31"/>
      <c r="B66" s="17" t="s">
        <v>75</v>
      </c>
      <c r="C66" s="58">
        <f>ROUND(300/$E$53,0)</f>
        <v>8</v>
      </c>
      <c r="D66" s="59">
        <f t="shared" si="4"/>
        <v>0</v>
      </c>
      <c r="E66" s="72">
        <v>0.15</v>
      </c>
      <c r="F66" s="70">
        <f t="shared" si="2"/>
        <v>0</v>
      </c>
      <c r="G66" s="70">
        <f t="shared" si="3"/>
        <v>0</v>
      </c>
      <c r="H66" s="70">
        <v>0</v>
      </c>
      <c r="I66" s="70">
        <v>0</v>
      </c>
    </row>
    <row r="67" spans="1:9" ht="15.75" customHeight="1">
      <c r="A67" s="31"/>
      <c r="B67" s="17" t="s">
        <v>76</v>
      </c>
      <c r="C67" s="58">
        <f>ROUND(700/$E$53,0)</f>
        <v>19</v>
      </c>
      <c r="D67" s="59">
        <f t="shared" si="4"/>
        <v>0</v>
      </c>
      <c r="E67" s="72">
        <v>0.15</v>
      </c>
      <c r="F67" s="70">
        <f t="shared" si="2"/>
        <v>0</v>
      </c>
      <c r="G67" s="70">
        <f t="shared" si="3"/>
        <v>0</v>
      </c>
      <c r="H67" s="70">
        <v>0</v>
      </c>
      <c r="I67" s="70">
        <v>0</v>
      </c>
    </row>
    <row r="68" spans="1:9" ht="15.75" customHeight="1">
      <c r="A68" s="31"/>
      <c r="B68" s="17" t="s">
        <v>77</v>
      </c>
      <c r="C68" s="58">
        <f>ROUND(500/$E$53,0)</f>
        <v>14</v>
      </c>
      <c r="D68" s="59">
        <f t="shared" si="4"/>
        <v>0</v>
      </c>
      <c r="E68" s="72">
        <v>0.15</v>
      </c>
      <c r="F68" s="70">
        <f t="shared" si="2"/>
        <v>0</v>
      </c>
      <c r="G68" s="70">
        <f t="shared" si="3"/>
        <v>0</v>
      </c>
      <c r="H68" s="70">
        <v>0</v>
      </c>
      <c r="I68" s="70">
        <v>0</v>
      </c>
    </row>
    <row r="69" spans="1:9" ht="15.75" customHeight="1">
      <c r="A69" s="31"/>
      <c r="B69" s="17" t="s">
        <v>78</v>
      </c>
      <c r="C69" s="58">
        <f>ROUND(400/$E$53,0)</f>
        <v>11</v>
      </c>
      <c r="D69" s="59">
        <f>IF(TRIM(A69)&lt;&gt;"",A69*C69,0)</f>
        <v>0</v>
      </c>
      <c r="E69" s="72">
        <v>0.15</v>
      </c>
      <c r="F69" s="70">
        <f t="shared" si="2"/>
        <v>0</v>
      </c>
      <c r="G69" s="70">
        <f t="shared" si="3"/>
        <v>0</v>
      </c>
      <c r="H69" s="70">
        <v>0</v>
      </c>
      <c r="I69" s="70">
        <v>0</v>
      </c>
    </row>
    <row r="70" spans="1:9" ht="15.75" customHeight="1">
      <c r="A70" s="31"/>
      <c r="B70" s="17" t="s">
        <v>79</v>
      </c>
      <c r="C70" s="58">
        <f>ROUND(400/$E$53,0)</f>
        <v>11</v>
      </c>
      <c r="D70" s="59">
        <f>IF(TRIM(A70)&lt;&gt;"",A70*C70,0)</f>
        <v>0</v>
      </c>
      <c r="E70" s="72">
        <v>0.15</v>
      </c>
      <c r="F70" s="70">
        <f t="shared" si="2"/>
        <v>0</v>
      </c>
      <c r="G70" s="70">
        <f t="shared" si="3"/>
        <v>0</v>
      </c>
      <c r="H70" s="70">
        <v>0</v>
      </c>
      <c r="I70" s="70">
        <v>0</v>
      </c>
    </row>
    <row r="71" spans="1:9" ht="15.75" customHeight="1">
      <c r="A71" s="31"/>
      <c r="B71" s="17" t="s">
        <v>80</v>
      </c>
      <c r="C71" s="58">
        <f>ROUND(700/$E$53,0)</f>
        <v>19</v>
      </c>
      <c r="D71" s="59">
        <f t="shared" si="4"/>
        <v>0</v>
      </c>
      <c r="E71" s="72">
        <v>0.15</v>
      </c>
      <c r="F71" s="70">
        <f t="shared" si="2"/>
        <v>0</v>
      </c>
      <c r="G71" s="70">
        <f t="shared" si="3"/>
        <v>0</v>
      </c>
      <c r="H71" s="70">
        <v>0</v>
      </c>
      <c r="I71" s="70">
        <v>0</v>
      </c>
    </row>
    <row r="72" spans="1:9" ht="15.75" customHeight="1">
      <c r="A72" s="31"/>
      <c r="B72" s="17" t="s">
        <v>81</v>
      </c>
      <c r="C72" s="58">
        <f>IF(A24&lt;&gt;0,0,ROUND(1800/$E$53,0))</f>
        <v>49</v>
      </c>
      <c r="D72" s="59">
        <f>IF(TRIM(A86)&lt;&gt;"",0,A72*C72)</f>
        <v>0</v>
      </c>
      <c r="E72" s="72">
        <v>0.15</v>
      </c>
      <c r="F72" s="70">
        <f t="shared" si="2"/>
        <v>0</v>
      </c>
      <c r="G72" s="70">
        <f t="shared" si="3"/>
        <v>0</v>
      </c>
      <c r="H72" s="70">
        <v>0</v>
      </c>
      <c r="I72" s="70">
        <v>0</v>
      </c>
    </row>
    <row r="73" spans="1:9" ht="15.75" customHeight="1">
      <c r="A73" s="31"/>
      <c r="B73" s="17" t="s">
        <v>82</v>
      </c>
      <c r="C73" s="58">
        <f>ROUND(1100/$E$53,0)</f>
        <v>30</v>
      </c>
      <c r="D73" s="59">
        <f t="shared" si="4"/>
        <v>0</v>
      </c>
      <c r="E73" s="72">
        <v>0.15</v>
      </c>
      <c r="F73" s="70">
        <f t="shared" si="2"/>
        <v>0</v>
      </c>
      <c r="G73" s="70">
        <f t="shared" si="3"/>
        <v>0</v>
      </c>
      <c r="H73" s="70">
        <v>0</v>
      </c>
      <c r="I73" s="70">
        <v>0</v>
      </c>
    </row>
    <row r="74" spans="1:9" ht="15.75" customHeight="1">
      <c r="A74" s="31"/>
      <c r="B74" s="33" t="s">
        <v>83</v>
      </c>
      <c r="C74" s="56">
        <f>ROUND(3500/$E$53,0)</f>
        <v>95</v>
      </c>
      <c r="D74" s="57">
        <f aca="true" t="shared" si="5" ref="D74:D101">IF(TRIM(A74)&lt;&gt;"",A74*C74,0)</f>
        <v>0</v>
      </c>
      <c r="E74" s="72">
        <v>0.15</v>
      </c>
      <c r="F74" s="70">
        <f t="shared" si="2"/>
        <v>0</v>
      </c>
      <c r="G74" s="70">
        <f t="shared" si="3"/>
        <v>0</v>
      </c>
      <c r="H74" s="70">
        <v>0</v>
      </c>
      <c r="I74" s="70">
        <v>0</v>
      </c>
    </row>
    <row r="75" spans="1:9" ht="15.75" customHeight="1">
      <c r="A75" s="31"/>
      <c r="B75" s="17" t="s">
        <v>45</v>
      </c>
      <c r="C75" s="58">
        <f>ROUND(400/$E$53,0)</f>
        <v>11</v>
      </c>
      <c r="D75" s="59">
        <f>IF(TRIM(A75)&lt;&gt;"",A75*C75,0)</f>
        <v>0</v>
      </c>
      <c r="E75" s="72">
        <v>0.15</v>
      </c>
      <c r="F75" s="70">
        <f t="shared" si="2"/>
        <v>0</v>
      </c>
      <c r="G75" s="70">
        <f t="shared" si="3"/>
        <v>0</v>
      </c>
      <c r="H75" s="70">
        <v>0</v>
      </c>
      <c r="I75" s="70">
        <v>0</v>
      </c>
    </row>
    <row r="76" spans="1:9" ht="15.75" customHeight="1">
      <c r="A76" s="73">
        <v>1</v>
      </c>
      <c r="B76" s="33" t="s">
        <v>84</v>
      </c>
      <c r="C76" s="56">
        <f>ROUND(0/$E$53,0)</f>
        <v>0</v>
      </c>
      <c r="D76" s="57">
        <f t="shared" si="5"/>
        <v>0</v>
      </c>
      <c r="E76" s="72">
        <v>0.15</v>
      </c>
      <c r="F76" s="70">
        <f t="shared" si="2"/>
        <v>0</v>
      </c>
      <c r="G76" s="70">
        <f t="shared" si="3"/>
        <v>0</v>
      </c>
      <c r="H76" s="70">
        <v>0</v>
      </c>
      <c r="I76" s="70">
        <v>0</v>
      </c>
    </row>
    <row r="77" spans="1:9" ht="15.75" customHeight="1">
      <c r="A77" s="31"/>
      <c r="B77" s="17" t="s">
        <v>85</v>
      </c>
      <c r="C77" s="58">
        <f>ROUND(1500/$E$53,0)</f>
        <v>41</v>
      </c>
      <c r="D77" s="59">
        <f t="shared" si="5"/>
        <v>0</v>
      </c>
      <c r="E77" s="72">
        <v>0.15</v>
      </c>
      <c r="F77" s="70">
        <f t="shared" si="2"/>
        <v>0</v>
      </c>
      <c r="G77" s="70">
        <f t="shared" si="3"/>
        <v>0</v>
      </c>
      <c r="H77" s="70">
        <v>0</v>
      </c>
      <c r="I77" s="70">
        <v>0</v>
      </c>
    </row>
    <row r="78" spans="1:9" ht="15.75" customHeight="1">
      <c r="A78" s="31"/>
      <c r="B78" s="17" t="s">
        <v>86</v>
      </c>
      <c r="C78" s="58">
        <f>ROUND(900/$E$53,0)</f>
        <v>24</v>
      </c>
      <c r="D78" s="59">
        <f t="shared" si="5"/>
        <v>0</v>
      </c>
      <c r="E78" s="72">
        <v>0.15</v>
      </c>
      <c r="F78" s="70">
        <f t="shared" si="2"/>
        <v>0</v>
      </c>
      <c r="G78" s="70">
        <f t="shared" si="3"/>
        <v>0</v>
      </c>
      <c r="H78" s="70">
        <v>0</v>
      </c>
      <c r="I78" s="70">
        <v>0</v>
      </c>
    </row>
    <row r="79" spans="1:9" ht="15.75" customHeight="1">
      <c r="A79" s="31"/>
      <c r="B79" s="17" t="s">
        <v>87</v>
      </c>
      <c r="C79" s="58">
        <f>ROUND(1200/$E$53,0)</f>
        <v>32</v>
      </c>
      <c r="D79" s="59">
        <f t="shared" si="5"/>
        <v>0</v>
      </c>
      <c r="E79" s="72">
        <v>0.15</v>
      </c>
      <c r="F79" s="70">
        <f t="shared" si="2"/>
        <v>0</v>
      </c>
      <c r="G79" s="70">
        <f t="shared" si="3"/>
        <v>0</v>
      </c>
      <c r="H79" s="70">
        <v>0</v>
      </c>
      <c r="I79" s="70">
        <v>0</v>
      </c>
    </row>
    <row r="80" spans="1:9" ht="15.75" customHeight="1">
      <c r="A80" s="31"/>
      <c r="B80" s="17" t="s">
        <v>88</v>
      </c>
      <c r="C80" s="58">
        <f>ROUND(700/$E$53,0)</f>
        <v>19</v>
      </c>
      <c r="D80" s="59">
        <f t="shared" si="5"/>
        <v>0</v>
      </c>
      <c r="E80" s="72">
        <v>0.15</v>
      </c>
      <c r="F80" s="70">
        <f t="shared" si="2"/>
        <v>0</v>
      </c>
      <c r="G80" s="70">
        <f t="shared" si="3"/>
        <v>0</v>
      </c>
      <c r="H80" s="70">
        <v>0</v>
      </c>
      <c r="I80" s="70">
        <v>0</v>
      </c>
    </row>
    <row r="81" spans="1:9" ht="15.75" customHeight="1">
      <c r="A81" s="31"/>
      <c r="B81" s="17" t="s">
        <v>89</v>
      </c>
      <c r="C81" s="58">
        <f>ROUND(500/$E$53,0)</f>
        <v>14</v>
      </c>
      <c r="D81" s="59">
        <f t="shared" si="5"/>
        <v>0</v>
      </c>
      <c r="E81" s="72">
        <v>0.15</v>
      </c>
      <c r="F81" s="70">
        <f t="shared" si="2"/>
        <v>0</v>
      </c>
      <c r="G81" s="70">
        <f t="shared" si="3"/>
        <v>0</v>
      </c>
      <c r="H81" s="70">
        <v>0</v>
      </c>
      <c r="I81" s="70">
        <v>0</v>
      </c>
    </row>
    <row r="82" spans="1:9" ht="15.75" customHeight="1">
      <c r="A82" s="31"/>
      <c r="B82" s="17" t="s">
        <v>90</v>
      </c>
      <c r="C82" s="58">
        <f>ROUND(1700/$E$53,0)</f>
        <v>46</v>
      </c>
      <c r="D82" s="59">
        <f t="shared" si="5"/>
        <v>0</v>
      </c>
      <c r="E82" s="72">
        <v>0.15</v>
      </c>
      <c r="F82" s="70">
        <f t="shared" si="2"/>
        <v>0</v>
      </c>
      <c r="G82" s="70">
        <f t="shared" si="3"/>
        <v>0</v>
      </c>
      <c r="H82" s="70">
        <v>0</v>
      </c>
      <c r="I82" s="70">
        <v>0</v>
      </c>
    </row>
    <row r="83" spans="1:9" ht="15.75" customHeight="1">
      <c r="A83" s="31"/>
      <c r="B83" s="33" t="s">
        <v>91</v>
      </c>
      <c r="C83" s="56">
        <f>ROUND(1300/$E$53,0)</f>
        <v>35</v>
      </c>
      <c r="D83" s="57">
        <f t="shared" si="5"/>
        <v>0</v>
      </c>
      <c r="E83" s="72">
        <v>0.15</v>
      </c>
      <c r="F83" s="70">
        <f t="shared" si="2"/>
        <v>0</v>
      </c>
      <c r="G83" s="70">
        <f t="shared" si="3"/>
        <v>0</v>
      </c>
      <c r="H83" s="70">
        <f>C83</f>
        <v>35</v>
      </c>
      <c r="I83" s="70">
        <f>D83</f>
        <v>0</v>
      </c>
    </row>
    <row r="84" spans="1:9" ht="15.75" customHeight="1">
      <c r="A84" s="31"/>
      <c r="B84" s="33" t="s">
        <v>92</v>
      </c>
      <c r="C84" s="56">
        <f>ROUND(1900/$E$53,0)</f>
        <v>51</v>
      </c>
      <c r="D84" s="57">
        <f t="shared" si="5"/>
        <v>0</v>
      </c>
      <c r="E84" s="72">
        <v>0.15</v>
      </c>
      <c r="F84" s="70">
        <f>(1-$D$133/100)*E84*D84</f>
        <v>0</v>
      </c>
      <c r="G84" s="70">
        <f t="shared" si="3"/>
        <v>0</v>
      </c>
      <c r="H84" s="70">
        <f>C84</f>
        <v>51</v>
      </c>
      <c r="I84" s="70">
        <f>D84</f>
        <v>0</v>
      </c>
    </row>
    <row r="85" spans="1:9" ht="15.75" customHeight="1">
      <c r="A85" s="31"/>
      <c r="B85" s="33" t="s">
        <v>93</v>
      </c>
      <c r="C85" s="56">
        <f>ROUND(2100/$E$53,0)</f>
        <v>57</v>
      </c>
      <c r="D85" s="57">
        <f t="shared" si="5"/>
        <v>0</v>
      </c>
      <c r="E85" s="72">
        <v>0.15</v>
      </c>
      <c r="F85" s="70">
        <f t="shared" si="2"/>
        <v>0</v>
      </c>
      <c r="G85" s="70">
        <f t="shared" si="3"/>
        <v>0</v>
      </c>
      <c r="H85" s="70">
        <v>0</v>
      </c>
      <c r="I85" s="70">
        <v>0</v>
      </c>
    </row>
    <row r="86" spans="1:9" ht="15.75" customHeight="1">
      <c r="A86" s="31"/>
      <c r="B86" s="33" t="s">
        <v>94</v>
      </c>
      <c r="C86" s="56">
        <f>ROUND(2100/$E$53,0)</f>
        <v>57</v>
      </c>
      <c r="D86" s="57">
        <f t="shared" si="5"/>
        <v>0</v>
      </c>
      <c r="E86" s="72">
        <v>0.15</v>
      </c>
      <c r="F86" s="70">
        <f t="shared" si="2"/>
        <v>0</v>
      </c>
      <c r="G86" s="70">
        <f t="shared" si="3"/>
        <v>0</v>
      </c>
      <c r="H86" s="70">
        <v>0</v>
      </c>
      <c r="I86" s="70">
        <v>0</v>
      </c>
    </row>
    <row r="87" spans="1:9" ht="15.75" customHeight="1">
      <c r="A87" s="31"/>
      <c r="B87" s="33" t="s">
        <v>95</v>
      </c>
      <c r="C87" s="56">
        <f>ROUND(3700/$E$53,0)</f>
        <v>100</v>
      </c>
      <c r="D87" s="57">
        <f t="shared" si="5"/>
        <v>0</v>
      </c>
      <c r="E87" s="72">
        <v>0.2</v>
      </c>
      <c r="F87" s="70">
        <f t="shared" si="2"/>
        <v>0</v>
      </c>
      <c r="G87" s="70">
        <f t="shared" si="3"/>
        <v>0</v>
      </c>
      <c r="H87" s="70">
        <v>0</v>
      </c>
      <c r="I87" s="70">
        <v>0</v>
      </c>
    </row>
    <row r="88" spans="1:9" ht="15.75" customHeight="1">
      <c r="A88" s="31"/>
      <c r="B88" s="33" t="s">
        <v>100</v>
      </c>
      <c r="C88" s="56">
        <f>ROUND(2100/$E$53,0)</f>
        <v>57</v>
      </c>
      <c r="D88" s="57">
        <f t="shared" si="5"/>
        <v>0</v>
      </c>
      <c r="E88" s="72">
        <v>0.1</v>
      </c>
      <c r="F88" s="70">
        <f t="shared" si="2"/>
        <v>0</v>
      </c>
      <c r="G88" s="70">
        <f t="shared" si="3"/>
        <v>0</v>
      </c>
      <c r="H88" s="70">
        <v>0</v>
      </c>
      <c r="I88" s="70">
        <v>0</v>
      </c>
    </row>
    <row r="89" spans="1:9" ht="15.75" customHeight="1">
      <c r="A89" s="73"/>
      <c r="B89" s="33" t="s">
        <v>96</v>
      </c>
      <c r="C89" s="56">
        <f>ROUND(0/$E$53,0)</f>
        <v>0</v>
      </c>
      <c r="D89" s="57">
        <f t="shared" si="5"/>
        <v>0</v>
      </c>
      <c r="E89" s="72">
        <v>0.1</v>
      </c>
      <c r="F89" s="70">
        <f t="shared" si="2"/>
        <v>0</v>
      </c>
      <c r="G89" s="70">
        <f t="shared" si="3"/>
        <v>0</v>
      </c>
      <c r="H89" s="70">
        <v>0</v>
      </c>
      <c r="I89" s="70">
        <v>0</v>
      </c>
    </row>
    <row r="90" spans="1:9" ht="15.75" customHeight="1">
      <c r="A90" s="73"/>
      <c r="B90" s="17" t="s">
        <v>99</v>
      </c>
      <c r="C90" s="58">
        <f>ROUND(0/$E$53,0)</f>
        <v>0</v>
      </c>
      <c r="D90" s="59">
        <f>IF(AND(TRIM(A55)&lt;&gt;"",TRIM(A90)&lt;&gt;""),A90*C90,0)</f>
        <v>0</v>
      </c>
      <c r="E90" s="72">
        <v>0.1</v>
      </c>
      <c r="F90" s="70">
        <f t="shared" si="2"/>
        <v>0</v>
      </c>
      <c r="G90" s="70">
        <f t="shared" si="3"/>
        <v>0</v>
      </c>
      <c r="H90" s="70">
        <v>0</v>
      </c>
      <c r="I90" s="70">
        <v>0</v>
      </c>
    </row>
    <row r="91" spans="1:9" ht="15.75" customHeight="1">
      <c r="A91" s="73"/>
      <c r="B91" s="17" t="s">
        <v>98</v>
      </c>
      <c r="C91" s="58">
        <f>ROUND(0/$E$53,0)</f>
        <v>0</v>
      </c>
      <c r="D91" s="59">
        <f>IF(AND(TRIM(A55)&lt;&gt;"",TRIM(A91)&lt;&gt;""),A91*C91,0)</f>
        <v>0</v>
      </c>
      <c r="E91" s="72">
        <v>0.1</v>
      </c>
      <c r="F91" s="70">
        <f t="shared" si="2"/>
        <v>0</v>
      </c>
      <c r="G91" s="70">
        <f t="shared" si="3"/>
        <v>0</v>
      </c>
      <c r="H91" s="70">
        <v>0</v>
      </c>
      <c r="I91" s="70">
        <v>0</v>
      </c>
    </row>
    <row r="92" spans="1:9" ht="15.75" customHeight="1">
      <c r="A92" s="73"/>
      <c r="B92" s="17" t="s">
        <v>97</v>
      </c>
      <c r="C92" s="58">
        <f>ROUND(0/$E$53,0)</f>
        <v>0</v>
      </c>
      <c r="D92" s="59">
        <f>IF(AND(TRIM(A55)&lt;&gt;"",TRIM(A92)&lt;&gt;""),A92*C92,0)</f>
        <v>0</v>
      </c>
      <c r="E92" s="72">
        <v>0.1</v>
      </c>
      <c r="F92" s="70">
        <f t="shared" si="2"/>
        <v>0</v>
      </c>
      <c r="G92" s="70">
        <f t="shared" si="3"/>
        <v>0</v>
      </c>
      <c r="H92" s="70">
        <v>0</v>
      </c>
      <c r="I92" s="70">
        <v>0</v>
      </c>
    </row>
    <row r="93" spans="1:9" ht="15.75" customHeight="1">
      <c r="A93" s="31"/>
      <c r="B93" s="33" t="s">
        <v>101</v>
      </c>
      <c r="C93" s="56">
        <f>ROUND(2500/$E$53,0)</f>
        <v>68</v>
      </c>
      <c r="D93" s="57">
        <f t="shared" si="5"/>
        <v>0</v>
      </c>
      <c r="E93" s="72">
        <v>0.2</v>
      </c>
      <c r="F93" s="70">
        <f t="shared" si="2"/>
        <v>0</v>
      </c>
      <c r="G93" s="70">
        <f t="shared" si="3"/>
        <v>0</v>
      </c>
      <c r="H93" s="70">
        <v>0</v>
      </c>
      <c r="I93" s="70">
        <v>0</v>
      </c>
    </row>
    <row r="94" spans="1:9" ht="15.75" customHeight="1">
      <c r="A94" s="31"/>
      <c r="B94" s="33" t="s">
        <v>102</v>
      </c>
      <c r="C94" s="56">
        <f>ROUND(1300/$E$53,0)</f>
        <v>35</v>
      </c>
      <c r="D94" s="57">
        <f t="shared" si="5"/>
        <v>0</v>
      </c>
      <c r="E94" s="72">
        <v>0.15</v>
      </c>
      <c r="F94" s="70">
        <f t="shared" si="2"/>
        <v>0</v>
      </c>
      <c r="G94" s="70">
        <f t="shared" si="3"/>
        <v>0</v>
      </c>
      <c r="H94" s="70">
        <f>C94</f>
        <v>35</v>
      </c>
      <c r="I94" s="70">
        <f>D94</f>
        <v>0</v>
      </c>
    </row>
    <row r="95" spans="1:9" ht="15.75" customHeight="1">
      <c r="A95" s="31"/>
      <c r="B95" s="33" t="s">
        <v>103</v>
      </c>
      <c r="C95" s="56">
        <f>ROUND(1300/$E$53,0)</f>
        <v>35</v>
      </c>
      <c r="D95" s="57">
        <f t="shared" si="5"/>
        <v>0</v>
      </c>
      <c r="E95" s="72">
        <v>0.15</v>
      </c>
      <c r="F95" s="70">
        <f t="shared" si="2"/>
        <v>0</v>
      </c>
      <c r="G95" s="70">
        <f t="shared" si="3"/>
        <v>0</v>
      </c>
      <c r="H95" s="70">
        <v>0</v>
      </c>
      <c r="I95" s="70">
        <v>0</v>
      </c>
    </row>
    <row r="96" spans="1:9" ht="15.75" customHeight="1">
      <c r="A96" s="31"/>
      <c r="B96" s="33" t="s">
        <v>104</v>
      </c>
      <c r="C96" s="56">
        <f>ROUND(1900/$E$53,0)</f>
        <v>51</v>
      </c>
      <c r="D96" s="57">
        <f t="shared" si="5"/>
        <v>0</v>
      </c>
      <c r="E96" s="72">
        <v>0.15</v>
      </c>
      <c r="F96" s="70">
        <f t="shared" si="2"/>
        <v>0</v>
      </c>
      <c r="G96" s="70">
        <f t="shared" si="3"/>
        <v>0</v>
      </c>
      <c r="H96" s="70">
        <v>0</v>
      </c>
      <c r="I96" s="70">
        <v>0</v>
      </c>
    </row>
    <row r="97" spans="1:9" ht="15.75" customHeight="1">
      <c r="A97" s="31"/>
      <c r="B97" s="33" t="s">
        <v>105</v>
      </c>
      <c r="C97" s="56">
        <f>ROUND(1900/$E$53,0)</f>
        <v>51</v>
      </c>
      <c r="D97" s="57">
        <f t="shared" si="5"/>
        <v>0</v>
      </c>
      <c r="E97" s="72">
        <v>0.15</v>
      </c>
      <c r="F97" s="70">
        <f t="shared" si="2"/>
        <v>0</v>
      </c>
      <c r="G97" s="70">
        <f t="shared" si="3"/>
        <v>0</v>
      </c>
      <c r="H97" s="70">
        <v>0</v>
      </c>
      <c r="I97" s="70">
        <v>0</v>
      </c>
    </row>
    <row r="98" spans="1:9" ht="15.75" customHeight="1">
      <c r="A98" s="73">
        <v>1</v>
      </c>
      <c r="B98" s="33" t="s">
        <v>106</v>
      </c>
      <c r="C98" s="56">
        <f>ROUND(0/$E$53,0)</f>
        <v>0</v>
      </c>
      <c r="D98" s="57">
        <f t="shared" si="5"/>
        <v>0</v>
      </c>
      <c r="E98" s="72">
        <v>0.15</v>
      </c>
      <c r="F98" s="70">
        <f>(1-$D$133/100)*E98*D98</f>
        <v>0</v>
      </c>
      <c r="G98" s="70">
        <f t="shared" si="3"/>
        <v>0</v>
      </c>
      <c r="H98" s="70">
        <v>0</v>
      </c>
      <c r="I98" s="70">
        <v>0</v>
      </c>
    </row>
    <row r="99" spans="1:9" ht="15.75" customHeight="1">
      <c r="A99" s="31"/>
      <c r="B99" s="17" t="s">
        <v>107</v>
      </c>
      <c r="C99" s="58">
        <f>ROUND(500/$E$53,0)</f>
        <v>14</v>
      </c>
      <c r="D99" s="59">
        <f>IF(TRIM(A99)&lt;&gt;"",A99*C99,0)</f>
        <v>0</v>
      </c>
      <c r="E99" s="72">
        <v>0.15</v>
      </c>
      <c r="F99" s="70">
        <f t="shared" si="2"/>
        <v>0</v>
      </c>
      <c r="G99" s="70">
        <f t="shared" si="3"/>
        <v>0</v>
      </c>
      <c r="H99" s="70">
        <v>0</v>
      </c>
      <c r="I99" s="70">
        <v>0</v>
      </c>
    </row>
    <row r="100" spans="1:9" ht="15.75" customHeight="1">
      <c r="A100" s="31"/>
      <c r="B100" s="33" t="s">
        <v>108</v>
      </c>
      <c r="C100" s="56">
        <f>ROUND(1900/$E$53,0)</f>
        <v>51</v>
      </c>
      <c r="D100" s="57">
        <f t="shared" si="5"/>
        <v>0</v>
      </c>
      <c r="E100" s="72">
        <v>0.15</v>
      </c>
      <c r="F100" s="70">
        <f t="shared" si="2"/>
        <v>0</v>
      </c>
      <c r="G100" s="70">
        <f t="shared" si="3"/>
        <v>0</v>
      </c>
      <c r="H100" s="70">
        <f>C100</f>
        <v>51</v>
      </c>
      <c r="I100" s="70">
        <f>D100</f>
        <v>0</v>
      </c>
    </row>
    <row r="101" spans="1:9" ht="15.75" customHeight="1">
      <c r="A101" s="31"/>
      <c r="B101" s="33" t="s">
        <v>109</v>
      </c>
      <c r="C101" s="56">
        <f>ROUND(1500/$E$53,0)</f>
        <v>41</v>
      </c>
      <c r="D101" s="57">
        <f t="shared" si="5"/>
        <v>0</v>
      </c>
      <c r="E101" s="72">
        <v>0.15</v>
      </c>
      <c r="F101" s="70">
        <f t="shared" si="2"/>
        <v>0</v>
      </c>
      <c r="G101" s="70">
        <f t="shared" si="3"/>
        <v>0</v>
      </c>
      <c r="H101" s="70">
        <v>0</v>
      </c>
      <c r="I101" s="70">
        <v>0</v>
      </c>
    </row>
    <row r="102" spans="1:9" ht="15.75" customHeight="1">
      <c r="A102" s="101" t="s">
        <v>110</v>
      </c>
      <c r="B102" s="102"/>
      <c r="C102" s="27"/>
      <c r="D102" s="74">
        <f>SUM(D56:D101)</f>
        <v>0</v>
      </c>
      <c r="E102" s="70">
        <f>SUM(C56:C101)-C72</f>
        <v>1293</v>
      </c>
      <c r="F102" s="70">
        <f>ROUNDDOWN(SUM(F56:F101),0)</f>
        <v>0</v>
      </c>
      <c r="G102" s="70">
        <f>SUM(G56:G101)</f>
        <v>0</v>
      </c>
      <c r="H102" s="70">
        <f>SUM(H56:H101)</f>
        <v>229</v>
      </c>
      <c r="I102" s="70">
        <f>SUM(I56:I101)</f>
        <v>0</v>
      </c>
    </row>
    <row r="103" spans="1:4" ht="15.75" customHeight="1">
      <c r="A103" s="3"/>
      <c r="B103" s="3"/>
      <c r="C103" s="3"/>
      <c r="D103" s="3"/>
    </row>
    <row r="104" spans="1:4" ht="15.75" customHeight="1">
      <c r="A104" s="93" t="s">
        <v>111</v>
      </c>
      <c r="B104" s="93"/>
      <c r="C104" s="93"/>
      <c r="D104" s="93"/>
    </row>
    <row r="105" spans="1:4" ht="15.75" customHeight="1">
      <c r="A105" s="103" t="s">
        <v>65</v>
      </c>
      <c r="B105" s="104"/>
      <c r="C105" s="24" t="s">
        <v>121</v>
      </c>
      <c r="D105" s="24" t="s">
        <v>62</v>
      </c>
    </row>
    <row r="106" spans="1:4" ht="15.75" customHeight="1">
      <c r="A106" s="97" t="str">
        <f>"When purchasing programs and modules for a total amount of up to $"&amp;(ROUNDDOWN(5000/$E$53,0))&amp;" to "&amp;(ROUNDDOWN(10000/$E$53,0))</f>
        <v>When purchasing programs and modules for a total amount of up to $135 to 270</v>
      </c>
      <c r="B106" s="98"/>
      <c r="C106" s="20">
        <v>0.05</v>
      </c>
      <c r="D106" s="60">
        <f>ROUND(IF(AND(SUM(D115:D121)=0,D102&gt;=ROUND(5000,0)/$E$53,D102&lt;ROUND(10000,0)/$E$53),D102*C106,0),0)</f>
        <v>0</v>
      </c>
    </row>
    <row r="107" spans="1:4" ht="15.75" customHeight="1">
      <c r="A107" s="97" t="str">
        <f>"When purchasing programs and modules for a total amount of up to $"&amp;(ROUNDDOWN(15000/$E$53,0))</f>
        <v>When purchasing programs and modules for a total amount of up to $405</v>
      </c>
      <c r="B107" s="98"/>
      <c r="C107" s="20">
        <v>0.1</v>
      </c>
      <c r="D107" s="60">
        <f>ROUND(IF(AND(SUM(D115:D121)=0,D102&gt;=ROUND(10000,0)/$E$53,D102&lt;ROUND(15000,0)/$E$53),D102*C107,0),0)</f>
        <v>0</v>
      </c>
    </row>
    <row r="108" spans="1:4" ht="15.75" customHeight="1">
      <c r="A108" s="97" t="str">
        <f>"When purchasing programs and modules for a total amount of up to $"&amp;(ROUNDDOWN(20000/$E$53,0))</f>
        <v>When purchasing programs and modules for a total amount of up to $540</v>
      </c>
      <c r="B108" s="98"/>
      <c r="C108" s="20">
        <v>0.15</v>
      </c>
      <c r="D108" s="60">
        <f>ROUND(IF(AND(SUM(D117:D121)+D115=0,D102&gt;=15000/$E$53,D102&lt;20000/$E$53),D102*C108,0),0)</f>
        <v>0</v>
      </c>
    </row>
    <row r="109" spans="1:4" ht="15.75" customHeight="1">
      <c r="A109" s="97" t="str">
        <f>"When purchasing programs and modules for a total amount of up to $"&amp;(ROUNDDOWN(30000/$E$53,0))</f>
        <v>When purchasing programs and modules for a total amount of up to $810</v>
      </c>
      <c r="B109" s="98"/>
      <c r="C109" s="20">
        <v>0.2</v>
      </c>
      <c r="D109" s="60">
        <f>ROUND(IF(AND(SUM(D117:D121)+D115=0,D102&gt;=ROUND(20000/$E$53,0),D102&lt;ROUND(30000,0)/$E$53),D102*C109,0),0)</f>
        <v>0</v>
      </c>
    </row>
    <row r="110" spans="1:4" ht="15.75" customHeight="1">
      <c r="A110" s="97" t="str">
        <f>"When purchasing NOT ALL programs and modules for a total amount of over $"&amp;(ROUNDDOWN(30000/$E$53,0))</f>
        <v>When purchasing NOT ALL programs and modules for a total amount of over $810</v>
      </c>
      <c r="B110" s="98"/>
      <c r="C110" s="20">
        <v>0.25</v>
      </c>
      <c r="D110" s="60">
        <f>ROUND(IF(AND(SUM(D117:D121)=0,D102&gt;=ROUND(30000,0)/$E$53,D102&lt;E102),D102*C110,0),0)</f>
        <v>0</v>
      </c>
    </row>
    <row r="111" spans="1:4" ht="15.75" customHeight="1">
      <c r="A111" s="97" t="s">
        <v>113</v>
      </c>
      <c r="B111" s="98"/>
      <c r="C111" s="20">
        <v>0.3</v>
      </c>
      <c r="D111" s="60">
        <f>ROUND(IF(AND(D102=E102,SUM(D117:D121)=0),D102*C111,0),0)</f>
        <v>0</v>
      </c>
    </row>
    <row r="112" spans="1:4" ht="15.75" customHeight="1">
      <c r="A112" s="3"/>
      <c r="B112" s="3"/>
      <c r="C112" s="3"/>
      <c r="D112" s="3"/>
    </row>
    <row r="113" spans="1:4" ht="15.75" customHeight="1">
      <c r="A113" s="93" t="s">
        <v>112</v>
      </c>
      <c r="B113" s="93"/>
      <c r="C113" s="93"/>
      <c r="D113" s="93"/>
    </row>
    <row r="114" spans="1:4" ht="15.75" customHeight="1">
      <c r="A114" s="23" t="s">
        <v>66</v>
      </c>
      <c r="B114" s="24" t="s">
        <v>1</v>
      </c>
      <c r="C114" s="24" t="s">
        <v>121</v>
      </c>
      <c r="D114" s="24" t="s">
        <v>62</v>
      </c>
    </row>
    <row r="115" spans="1:4" ht="15.75" customHeight="1">
      <c r="A115" s="31"/>
      <c r="B115" s="43" t="s">
        <v>114</v>
      </c>
      <c r="C115" s="44">
        <v>0.2</v>
      </c>
      <c r="D115" s="61">
        <f>ROUND(IF(AND(D110=0,D111=0,TRIM(A115)&lt;&gt;"",TRIM(A116)="",TRIM(A117)="",TRIM(A118)="",TRIM(A119)="",TRIM(A120)="",TRIM(A121)=""),D102*C115,0),0)</f>
        <v>0</v>
      </c>
    </row>
    <row r="116" spans="1:4" ht="15.75" customHeight="1">
      <c r="A116" s="31"/>
      <c r="B116" s="43" t="s">
        <v>115</v>
      </c>
      <c r="C116" s="44">
        <v>0.1</v>
      </c>
      <c r="D116" s="61">
        <f>ROUND(IF(AND(D108=0,D109=0,D110=0,D111=0,TRIM(A115)="",TRIM(A116)&lt;&gt;"",TRIM(A117)="",TRIM(A118)="",TRIM(A119)="",TRIM(A120)="",TRIM(A121)=""),D102*C116,0),0)</f>
        <v>0</v>
      </c>
    </row>
    <row r="117" spans="1:4" ht="15.75" customHeight="1">
      <c r="A117" s="31"/>
      <c r="B117" s="45" t="s">
        <v>116</v>
      </c>
      <c r="C117" s="46">
        <v>0.3</v>
      </c>
      <c r="D117" s="62">
        <f>ROUND(IF(AND(H102=I102,H102=D102,TRIM(A115)="",TRIM(A116)="",TRIM(A117)&lt;&gt;"",TRIM(A118)="",TRIM(A119)="",TRIM(A120)="",TRIM(A121)=""),D102*C117,0),0)</f>
        <v>0</v>
      </c>
    </row>
    <row r="118" spans="1:4" ht="15.75" customHeight="1">
      <c r="A118" s="31"/>
      <c r="B118" s="30" t="s">
        <v>117</v>
      </c>
      <c r="C118" s="19">
        <v>0.3</v>
      </c>
      <c r="D118" s="63">
        <f>ROUND(IF(AND(TRIM(A115)="",TRIM(A116)="",TRIM(A117)="",TRIM(A118)&lt;&gt;"",TRIM(A119)="",TRIM(A120)="",TRIM(A121)=""),D102*C118,0),0)</f>
        <v>0</v>
      </c>
    </row>
    <row r="119" spans="1:4" ht="15.75" customHeight="1">
      <c r="A119" s="31"/>
      <c r="B119" s="30" t="s">
        <v>118</v>
      </c>
      <c r="C119" s="19">
        <v>0.5</v>
      </c>
      <c r="D119" s="63">
        <f>ROUND(IF(AND(TRIM(A115)="",TRIM(A116)="",TRIM(A117)="",TRIM(A118)="",TRIM(A119)&lt;&gt;"",TRIM(A120)="",TRIM(A121)=""),D102*C119,0),0)</f>
        <v>0</v>
      </c>
    </row>
    <row r="120" spans="1:4" ht="15.75" customHeight="1">
      <c r="A120" s="31"/>
      <c r="B120" s="18" t="s">
        <v>119</v>
      </c>
      <c r="C120" s="28">
        <v>0.3</v>
      </c>
      <c r="D120" s="64">
        <f>ROUND(IF(AND(TRIM(A115)="",TRIM(A116)="",TRIM(A117)="",TRIM(A118)="",TRIM(A119)="",TRIM(A120)&lt;&gt;"",TRIM(A121)=""),D102*C120,0),0)</f>
        <v>0</v>
      </c>
    </row>
    <row r="121" spans="1:4" ht="15.75" customHeight="1">
      <c r="A121" s="31"/>
      <c r="B121" s="18" t="s">
        <v>120</v>
      </c>
      <c r="C121" s="28">
        <v>0.5</v>
      </c>
      <c r="D121" s="64">
        <f>ROUND(IF(AND(TRIM(A115)="",TRIM(A116)="",TRIM(A117)="",TRIM(A118)="",TRIM(A119)="",TRIM(A120)="",TRIM(A121)&lt;&gt;""),D102*C121,0),0)</f>
        <v>0</v>
      </c>
    </row>
    <row r="122" spans="1:4" ht="15.75" customHeight="1">
      <c r="A122" s="3"/>
      <c r="B122" s="3"/>
      <c r="C122" s="3"/>
      <c r="D122" s="3"/>
    </row>
    <row r="123" spans="1:4" ht="15.75" customHeight="1">
      <c r="A123" s="94" t="s">
        <v>122</v>
      </c>
      <c r="B123" s="95"/>
      <c r="C123" s="95"/>
      <c r="D123" s="96"/>
    </row>
    <row r="124" spans="1:4" ht="15.75" customHeight="1">
      <c r="A124" s="87" t="s">
        <v>123</v>
      </c>
      <c r="B124" s="88"/>
      <c r="C124" s="1"/>
      <c r="D124" s="75">
        <f>D102</f>
        <v>0</v>
      </c>
    </row>
    <row r="125" spans="1:4" ht="15.75" customHeight="1">
      <c r="A125" s="89" t="s">
        <v>124</v>
      </c>
      <c r="B125" s="90"/>
      <c r="C125" s="1"/>
      <c r="D125" s="65">
        <f>SUM(D106:D111)+SUM(D115:D121)</f>
        <v>0</v>
      </c>
    </row>
    <row r="126" spans="1:4" ht="15.75" customHeight="1">
      <c r="A126" s="91" t="s">
        <v>125</v>
      </c>
      <c r="B126" s="92"/>
      <c r="C126" s="2"/>
      <c r="D126" s="66">
        <f>D124-D125</f>
        <v>0</v>
      </c>
    </row>
    <row r="127" spans="1:4" ht="15.75" customHeight="1">
      <c r="A127" s="9"/>
      <c r="B127" s="9"/>
      <c r="C127" s="3"/>
      <c r="D127" s="10"/>
    </row>
    <row r="128" spans="1:4" ht="15.75" customHeight="1">
      <c r="A128" s="34" t="s">
        <v>134</v>
      </c>
      <c r="B128" s="22" t="s">
        <v>135</v>
      </c>
      <c r="C128" s="8"/>
      <c r="D128" s="7"/>
    </row>
    <row r="129" spans="1:4" ht="15.75" customHeight="1">
      <c r="A129" s="9"/>
      <c r="B129" s="9"/>
      <c r="C129" s="3"/>
      <c r="D129" s="10"/>
    </row>
    <row r="130" spans="1:4" ht="15.75" customHeight="1">
      <c r="A130" s="76" t="s">
        <v>126</v>
      </c>
      <c r="B130" s="77"/>
      <c r="C130" s="77"/>
      <c r="D130" s="84"/>
    </row>
    <row r="131" spans="1:4" ht="15.75" customHeight="1">
      <c r="A131" s="82" t="s">
        <v>127</v>
      </c>
      <c r="B131" s="83"/>
      <c r="C131" s="11"/>
      <c r="D131" s="67">
        <f>D124</f>
        <v>0</v>
      </c>
    </row>
    <row r="132" spans="1:4" ht="15.75" customHeight="1">
      <c r="A132" s="82" t="s">
        <v>128</v>
      </c>
      <c r="B132" s="83"/>
      <c r="C132" s="12"/>
      <c r="D132" s="68">
        <f>D125</f>
        <v>0</v>
      </c>
    </row>
    <row r="133" spans="1:4" ht="15.75" customHeight="1">
      <c r="A133" s="82" t="s">
        <v>129</v>
      </c>
      <c r="B133" s="83"/>
      <c r="C133" s="12"/>
      <c r="D133" s="68">
        <f>ROUND(IF(D131&lt;&gt;0,D132*100/D131,0),0)</f>
        <v>0</v>
      </c>
    </row>
    <row r="134" spans="1:4" ht="15.75" customHeight="1">
      <c r="A134" s="82" t="s">
        <v>130</v>
      </c>
      <c r="B134" s="83"/>
      <c r="C134" s="12"/>
      <c r="D134" s="68">
        <f>D126</f>
        <v>0</v>
      </c>
    </row>
    <row r="135" spans="1:4" ht="15.75" customHeight="1">
      <c r="A135" s="85" t="s">
        <v>132</v>
      </c>
      <c r="B135" s="86"/>
      <c r="C135" s="12"/>
      <c r="D135" s="69">
        <f>F102</f>
        <v>0</v>
      </c>
    </row>
    <row r="136" spans="1:4" ht="15.75" customHeight="1">
      <c r="A136" s="82" t="s">
        <v>131</v>
      </c>
      <c r="B136" s="83"/>
      <c r="C136" s="12"/>
      <c r="D136" s="68">
        <f>D134-D135</f>
        <v>0</v>
      </c>
    </row>
    <row r="137" spans="1:4" ht="15.75" customHeight="1">
      <c r="A137" s="3"/>
      <c r="B137" s="3"/>
      <c r="C137" s="3"/>
      <c r="D137" s="3"/>
    </row>
    <row r="138" spans="1:4" ht="15.75" customHeight="1">
      <c r="A138" s="76" t="s">
        <v>133</v>
      </c>
      <c r="B138" s="77"/>
      <c r="C138" s="78"/>
      <c r="D138" s="79"/>
    </row>
    <row r="139" spans="1:4" ht="15.75" customHeight="1">
      <c r="A139" s="35"/>
      <c r="B139" s="36" t="s">
        <v>3</v>
      </c>
      <c r="C139" s="80" t="s">
        <v>2</v>
      </c>
      <c r="D139" s="81"/>
    </row>
    <row r="140" spans="1:4" ht="15.75" customHeight="1">
      <c r="A140" s="35"/>
      <c r="B140" s="40" t="str">
        <f>B56</f>
        <v>Anamnesis - Querent's visits history bank</v>
      </c>
      <c r="C140" s="52"/>
      <c r="D140" s="37">
        <v>0.15</v>
      </c>
    </row>
    <row r="141" spans="1:4" ht="15.75" customHeight="1">
      <c r="A141" s="35"/>
      <c r="B141" s="40" t="str">
        <f aca="true" t="shared" si="6" ref="B141:B185">B57</f>
        <v>Aspectarium - Aspect Analyzer (in developing)</v>
      </c>
      <c r="C141" s="53"/>
      <c r="D141" s="38">
        <v>0.1</v>
      </c>
    </row>
    <row r="142" spans="1:4" ht="15.75" customHeight="1">
      <c r="A142" s="35"/>
      <c r="B142" s="40" t="str">
        <f t="shared" si="6"/>
        <v>       Module for Aspectarium: Multi-mode search for phenomena (in developing)</v>
      </c>
      <c r="C142" s="54"/>
      <c r="D142" s="39">
        <v>0.1</v>
      </c>
    </row>
    <row r="143" spans="1:4" ht="15.75" customHeight="1">
      <c r="A143" s="35"/>
      <c r="B143" s="40" t="str">
        <f t="shared" si="6"/>
        <v>Asteroids - Asteroids in Astrology</v>
      </c>
      <c r="C143" s="55"/>
      <c r="D143" s="38">
        <v>0.15</v>
      </c>
    </row>
    <row r="144" spans="1:4" ht="15.75" customHeight="1">
      <c r="A144" s="35"/>
      <c r="B144" s="40" t="str">
        <f t="shared" si="6"/>
        <v>Calendar - Astrological calendar (see module)</v>
      </c>
      <c r="C144" s="41"/>
      <c r="D144" s="38">
        <v>0.15</v>
      </c>
    </row>
    <row r="145" spans="1:4" ht="15.75" customHeight="1">
      <c r="A145" s="35"/>
      <c r="B145" s="40" t="str">
        <f t="shared" si="6"/>
        <v>       Module for Calendar: Multi-user version</v>
      </c>
      <c r="C145" s="41"/>
      <c r="D145" s="38">
        <v>0.15</v>
      </c>
    </row>
    <row r="146" spans="1:4" ht="15.75" customHeight="1">
      <c r="A146" s="35"/>
      <c r="B146" s="40" t="str">
        <f t="shared" si="6"/>
        <v>ChartAnalyzer - Analyzer of various charts (+ modules)</v>
      </c>
      <c r="C146" s="41"/>
      <c r="D146" s="38">
        <v>0.15</v>
      </c>
    </row>
    <row r="147" spans="1:4" ht="15.75" customHeight="1">
      <c r="A147" s="35"/>
      <c r="B147" s="40" t="str">
        <f t="shared" si="6"/>
        <v>       Module for ChartAnalyzer: Analyzer of natal chart</v>
      </c>
      <c r="C147" s="41"/>
      <c r="D147" s="38">
        <v>0.15</v>
      </c>
    </row>
    <row r="148" spans="1:4" ht="15.75" customHeight="1">
      <c r="A148" s="35"/>
      <c r="B148" s="40" t="str">
        <f t="shared" si="6"/>
        <v>       Module for ChartAnalyzer: Find baby name</v>
      </c>
      <c r="C148" s="41"/>
      <c r="D148" s="38">
        <v>0.15</v>
      </c>
    </row>
    <row r="149" spans="1:4" ht="15.75" customHeight="1">
      <c r="A149" s="35"/>
      <c r="B149" s="40" t="str">
        <f t="shared" si="6"/>
        <v>       Module for ChartAnalyzer: Variator of house system</v>
      </c>
      <c r="C149" s="41"/>
      <c r="D149" s="38">
        <v>0.15</v>
      </c>
    </row>
    <row r="150" spans="1:4" ht="15.75" customHeight="1">
      <c r="A150" s="35"/>
      <c r="B150" s="40" t="str">
        <f t="shared" si="6"/>
        <v>       Module for ChartAnalyzer: Statistical analysis of charts</v>
      </c>
      <c r="C150" s="41"/>
      <c r="D150" s="38">
        <v>0.15</v>
      </c>
    </row>
    <row r="151" spans="1:4" ht="15.75" customHeight="1">
      <c r="A151" s="35"/>
      <c r="B151" s="40" t="str">
        <f t="shared" si="6"/>
        <v>       Module for ChartAnalyzer: Express analysis of character traits</v>
      </c>
      <c r="C151" s="41"/>
      <c r="D151" s="38">
        <v>0.15</v>
      </c>
    </row>
    <row r="152" spans="1:4" ht="15.75" customHeight="1">
      <c r="A152" s="35"/>
      <c r="B152" s="40" t="str">
        <f t="shared" si="6"/>
        <v>       Module for ChartAnalyzer: Analyzer of marital compatibility</v>
      </c>
      <c r="C152" s="41"/>
      <c r="D152" s="38">
        <v>0.15</v>
      </c>
    </row>
    <row r="153" spans="1:4" ht="15.75" customHeight="1">
      <c r="A153" s="35"/>
      <c r="B153" s="40" t="str">
        <f t="shared" si="6"/>
        <v>       Module for ChartAnalyzer: Analyzer of business compatibility</v>
      </c>
      <c r="C153" s="41"/>
      <c r="D153" s="38">
        <v>0.15</v>
      </c>
    </row>
    <row r="154" spans="1:4" ht="15.75" customHeight="1">
      <c r="A154" s="35"/>
      <c r="B154" s="40" t="str">
        <f t="shared" si="6"/>
        <v>       Module for ChartAnalyzer: Analyzer of total compatibility</v>
      </c>
      <c r="C154" s="41"/>
      <c r="D154" s="38">
        <v>0.15</v>
      </c>
    </row>
    <row r="155" spans="1:4" ht="15.75" customHeight="1">
      <c r="A155" s="35"/>
      <c r="B155" s="40" t="str">
        <f t="shared" si="6"/>
        <v>       Module for ChartAnalyzer: Chart color analyzer</v>
      </c>
      <c r="C155" s="41"/>
      <c r="D155" s="38">
        <v>0.15</v>
      </c>
    </row>
    <row r="156" spans="1:4" ht="15.75" customHeight="1">
      <c r="A156" s="35"/>
      <c r="B156" s="40" t="str">
        <f t="shared" si="6"/>
        <v>       Module for ChartAnalyzer: Analyzer of horary chart (module is free for buyers of Horus)</v>
      </c>
      <c r="C156" s="41"/>
      <c r="D156" s="38">
        <v>0.15</v>
      </c>
    </row>
    <row r="157" spans="1:4" ht="15.75" customHeight="1">
      <c r="A157" s="35"/>
      <c r="B157" s="40" t="str">
        <f t="shared" si="6"/>
        <v>       Module for ChartAnalyzer: Career guidance</v>
      </c>
      <c r="C157" s="41"/>
      <c r="D157" s="38">
        <v>0.15</v>
      </c>
    </row>
    <row r="158" spans="1:4" ht="15.75" customHeight="1">
      <c r="A158" s="35"/>
      <c r="B158" s="40" t="str">
        <f t="shared" si="6"/>
        <v>Charts - Astrologer's work tool (+ modules)</v>
      </c>
      <c r="C158" s="41"/>
      <c r="D158" s="38">
        <v>0.15</v>
      </c>
    </row>
    <row r="159" spans="1:4" ht="15.75" customHeight="1">
      <c r="A159" s="35"/>
      <c r="B159" s="40" t="str">
        <f t="shared" si="6"/>
        <v>       Module for Charts:Thematic aspects</v>
      </c>
      <c r="C159" s="41"/>
      <c r="D159" s="38">
        <v>0.15</v>
      </c>
    </row>
    <row r="160" spans="1:4" ht="15.75" customHeight="1">
      <c r="A160" s="35"/>
      <c r="B160" s="40" t="str">
        <f t="shared" si="6"/>
        <v>Electioner - Selection of favorable moments of event (+ modules)</v>
      </c>
      <c r="C160" s="41"/>
      <c r="D160" s="38">
        <v>0.15</v>
      </c>
    </row>
    <row r="161" spans="1:4" ht="15.75" customHeight="1">
      <c r="A161" s="35"/>
      <c r="B161" s="40" t="str">
        <f t="shared" si="6"/>
        <v>       Module for Electioner: Election of the marriage date</v>
      </c>
      <c r="C161" s="41"/>
      <c r="D161" s="38">
        <v>0.15</v>
      </c>
    </row>
    <row r="162" spans="1:4" ht="15.75" customHeight="1">
      <c r="A162" s="35"/>
      <c r="B162" s="40" t="str">
        <f t="shared" si="6"/>
        <v>       Module for Electioner: Election of the business start</v>
      </c>
      <c r="C162" s="41"/>
      <c r="D162" s="38">
        <v>0.15</v>
      </c>
    </row>
    <row r="163" spans="1:4" ht="15.75" customHeight="1">
      <c r="A163" s="35"/>
      <c r="B163" s="40" t="str">
        <f t="shared" si="6"/>
        <v>       Module for Electioner: Election for buying and selling real estate</v>
      </c>
      <c r="C163" s="41"/>
      <c r="D163" s="38">
        <v>0.15</v>
      </c>
    </row>
    <row r="164" spans="1:4" ht="15.75" customHeight="1">
      <c r="A164" s="35"/>
      <c r="B164" s="40" t="str">
        <f t="shared" si="6"/>
        <v>       Module for Electioner: Election for buying and selling car</v>
      </c>
      <c r="C164" s="42"/>
      <c r="D164" s="38">
        <v>0.15</v>
      </c>
    </row>
    <row r="165" spans="1:4" ht="15.75" customHeight="1">
      <c r="A165" s="35"/>
      <c r="B165" s="40" t="str">
        <f t="shared" si="6"/>
        <v>       Module for Electioner: Election of the date of electronics purchase</v>
      </c>
      <c r="C165" s="55"/>
      <c r="D165" s="38">
        <v>0.15</v>
      </c>
    </row>
    <row r="166" spans="1:4" ht="15.75" customHeight="1">
      <c r="A166" s="35"/>
      <c r="B166" s="40" t="str">
        <f t="shared" si="6"/>
        <v>       Module for Electioner: Universal election of given house theme</v>
      </c>
      <c r="C166" s="55"/>
      <c r="D166" s="38">
        <v>0.15</v>
      </c>
    </row>
    <row r="167" spans="1:4" ht="15.75" customHeight="1">
      <c r="A167" s="35"/>
      <c r="B167" s="40" t="str">
        <f t="shared" si="6"/>
        <v>Exos - Exoobjects in Astrology</v>
      </c>
      <c r="C167" s="41"/>
      <c r="D167" s="38">
        <v>0.15</v>
      </c>
    </row>
    <row r="168" spans="1:4" ht="15.75" customHeight="1">
      <c r="A168" s="35"/>
      <c r="B168" s="40" t="str">
        <f t="shared" si="6"/>
        <v>Gems- GemoAstrology</v>
      </c>
      <c r="C168" s="41"/>
      <c r="D168" s="38">
        <v>0.15</v>
      </c>
    </row>
    <row r="169" spans="1:4" ht="15.75" customHeight="1">
      <c r="A169" s="35"/>
      <c r="B169" s="40" t="str">
        <f t="shared" si="6"/>
        <v>GeoPort - Astrocartography in astrology</v>
      </c>
      <c r="C169" s="41"/>
      <c r="D169" s="38">
        <v>0.15</v>
      </c>
    </row>
    <row r="170" spans="1:4" ht="15.75" customHeight="1">
      <c r="A170" s="35"/>
      <c r="B170" s="40" t="str">
        <f t="shared" si="6"/>
        <v>Horus - Horary charts analyzer</v>
      </c>
      <c r="C170" s="41"/>
      <c r="D170" s="38">
        <v>0.15</v>
      </c>
    </row>
    <row r="171" spans="1:4" ht="15.75" customHeight="1">
      <c r="A171" s="35"/>
      <c r="B171" s="40" t="str">
        <f t="shared" si="6"/>
        <v>Laboratory - Astrologer's tool for research</v>
      </c>
      <c r="C171" s="41"/>
      <c r="D171" s="38">
        <v>0.2</v>
      </c>
    </row>
    <row r="172" spans="1:4" ht="15.75" customHeight="1">
      <c r="A172" s="35"/>
      <c r="B172" s="40" t="str">
        <f t="shared" si="6"/>
        <v>Locator - Electronic directory of coordinates and time offsets</v>
      </c>
      <c r="C172" s="41"/>
      <c r="D172" s="38">
        <v>0.1</v>
      </c>
    </row>
    <row r="173" spans="1:4" ht="15.75" customHeight="1">
      <c r="A173" s="35"/>
      <c r="B173" s="40" t="str">
        <f t="shared" si="6"/>
        <v>MedicalPoint - Medical Astrology (in developing)</v>
      </c>
      <c r="C173" s="41"/>
      <c r="D173" s="38">
        <v>0.1</v>
      </c>
    </row>
    <row r="174" spans="1:4" ht="15.75" customHeight="1">
      <c r="A174" s="35"/>
      <c r="B174" s="40" t="str">
        <f t="shared" si="6"/>
        <v>       Module for MedicalPoint: Disease Diagnosis (in developing)</v>
      </c>
      <c r="C174" s="41"/>
      <c r="D174" s="38">
        <v>0.1</v>
      </c>
    </row>
    <row r="175" spans="1:4" ht="15.75" customHeight="1">
      <c r="A175" s="35"/>
      <c r="B175" s="40" t="str">
        <f t="shared" si="6"/>
        <v>       Module for MedicalPoint: Disease Forecasting (in developing)</v>
      </c>
      <c r="C175" s="41"/>
      <c r="D175" s="38">
        <v>0.1</v>
      </c>
    </row>
    <row r="176" spans="1:4" ht="15.75" customHeight="1">
      <c r="A176" s="35"/>
      <c r="B176" s="40" t="str">
        <f t="shared" si="6"/>
        <v>       Module for MedicalPoint: Disease Prevention - Herbal Medicine (in developing)</v>
      </c>
      <c r="C176" s="41"/>
      <c r="D176" s="38">
        <v>0.1</v>
      </c>
    </row>
    <row r="177" spans="1:4" ht="15.75" customHeight="1">
      <c r="A177" s="35"/>
      <c r="B177" s="40" t="str">
        <f t="shared" si="6"/>
        <v>MundoScope - 3D-Astrology</v>
      </c>
      <c r="C177" s="41"/>
      <c r="D177" s="38">
        <v>0.2</v>
      </c>
    </row>
    <row r="178" spans="1:4" ht="15.75" customHeight="1">
      <c r="A178" s="35"/>
      <c r="B178" s="40" t="str">
        <f t="shared" si="6"/>
        <v>Points - Points in Astrology</v>
      </c>
      <c r="C178" s="41"/>
      <c r="D178" s="38">
        <v>0.15</v>
      </c>
    </row>
    <row r="179" spans="1:4" ht="15.75" customHeight="1">
      <c r="A179" s="35"/>
      <c r="B179" s="40" t="str">
        <f t="shared" si="6"/>
        <v>PreRectificator - Pre-rectification</v>
      </c>
      <c r="C179" s="41"/>
      <c r="D179" s="38">
        <v>0.15</v>
      </c>
    </row>
    <row r="180" spans="1:4" ht="15.75" customHeight="1">
      <c r="A180" s="35"/>
      <c r="B180" s="40" t="str">
        <f t="shared" si="6"/>
        <v>Prognosis - Prognosis of events</v>
      </c>
      <c r="C180" s="41"/>
      <c r="D180" s="38">
        <v>0.15</v>
      </c>
    </row>
    <row r="181" spans="1:4" ht="15.75" customHeight="1">
      <c r="A181" s="35"/>
      <c r="B181" s="40" t="str">
        <f t="shared" si="6"/>
        <v>Rectificator - Basic rectification</v>
      </c>
      <c r="C181" s="41"/>
      <c r="D181" s="38">
        <v>0.15</v>
      </c>
    </row>
    <row r="182" spans="1:4" ht="15.75" customHeight="1">
      <c r="A182" s="35"/>
      <c r="B182" s="40" t="str">
        <f t="shared" si="6"/>
        <v>SkyLiner - Sky Laboratory (+ modules)</v>
      </c>
      <c r="C182" s="41"/>
      <c r="D182" s="38">
        <v>0.15</v>
      </c>
    </row>
    <row r="183" spans="1:4" ht="15.75" customHeight="1">
      <c r="A183" s="35"/>
      <c r="B183" s="40" t="str">
        <f t="shared" si="6"/>
        <v>       Module for SkyLiner: Periods of conception and determining the sex of the child</v>
      </c>
      <c r="C183" s="41"/>
      <c r="D183" s="38">
        <v>0.15</v>
      </c>
    </row>
    <row r="184" spans="1:4" ht="15.75" customHeight="1">
      <c r="A184" s="35"/>
      <c r="B184" s="40" t="str">
        <f t="shared" si="6"/>
        <v>Stars - Stars in Astrology</v>
      </c>
      <c r="C184" s="41"/>
      <c r="D184" s="38">
        <v>0.15</v>
      </c>
    </row>
    <row r="185" spans="1:4" ht="15.75" customHeight="1">
      <c r="A185" s="35"/>
      <c r="B185" s="40" t="str">
        <f t="shared" si="6"/>
        <v>TaroLine - Tarot for Astrologers</v>
      </c>
      <c r="C185" s="41"/>
      <c r="D185" s="38">
        <v>0.15</v>
      </c>
    </row>
  </sheetData>
  <sheetProtection password="D59D" sheet="1"/>
  <mergeCells count="44">
    <mergeCell ref="C2:D2"/>
    <mergeCell ref="B18:D18"/>
    <mergeCell ref="A2:B2"/>
    <mergeCell ref="A8:D8"/>
    <mergeCell ref="A12:D12"/>
    <mergeCell ref="B16:D16"/>
    <mergeCell ref="A9:D9"/>
    <mergeCell ref="A4:D4"/>
    <mergeCell ref="A111:B111"/>
    <mergeCell ref="A102:B102"/>
    <mergeCell ref="A104:D104"/>
    <mergeCell ref="A105:B105"/>
    <mergeCell ref="A6:D6"/>
    <mergeCell ref="B19:D19"/>
    <mergeCell ref="B15:D15"/>
    <mergeCell ref="A14:D14"/>
    <mergeCell ref="A10:D10"/>
    <mergeCell ref="A11:D11"/>
    <mergeCell ref="A25:D25"/>
    <mergeCell ref="A54:D54"/>
    <mergeCell ref="B23:D23"/>
    <mergeCell ref="B20:D20"/>
    <mergeCell ref="B21:D21"/>
    <mergeCell ref="B17:D17"/>
    <mergeCell ref="B22:D22"/>
    <mergeCell ref="A124:B124"/>
    <mergeCell ref="A125:B125"/>
    <mergeCell ref="A126:B126"/>
    <mergeCell ref="A113:D113"/>
    <mergeCell ref="A123:D123"/>
    <mergeCell ref="A106:B106"/>
    <mergeCell ref="A107:B107"/>
    <mergeCell ref="A108:B108"/>
    <mergeCell ref="A109:B109"/>
    <mergeCell ref="A110:B110"/>
    <mergeCell ref="A138:D138"/>
    <mergeCell ref="C139:D139"/>
    <mergeCell ref="A136:B136"/>
    <mergeCell ref="A130:D130"/>
    <mergeCell ref="A131:B131"/>
    <mergeCell ref="A132:B132"/>
    <mergeCell ref="A133:B133"/>
    <mergeCell ref="A134:B134"/>
    <mergeCell ref="A135:B135"/>
  </mergeCells>
  <hyperlinks>
    <hyperlink ref="B128" r:id="rId1" display="mailto:box@galaxyprog.com?subject=Questions%20on%20Galaxy%20-%20Astrological%20Tools"/>
    <hyperlink ref="B7" r:id="rId2" display="Selection of Galaxy-Astrological Tools astrological programs"/>
    <hyperlink ref="A4" r:id="rId3" display="Страница программ астрологического программного комплекса Galaxy - AStrological Tools"/>
    <hyperlink ref="A4:D4" r:id="rId4" display="The website of the astrological program Galaxy - Astrological Tools"/>
  </hyperlinks>
  <printOptions/>
  <pageMargins left="0.7" right="0.7" top="0.75" bottom="0.75" header="0.3" footer="0.3"/>
  <pageSetup horizontalDpi="600" verticalDpi="600" orientation="portrait" paperSize="9"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Подсчет стоимости программ Galaxy</dc:title>
  <dc:subject>Форма для подсчета стоимости Vesta Pro</dc:subject>
  <dc:creator>admin</dc:creator>
  <cp:keywords>Galaxy астрология профессиональная программа</cp:keywords>
  <dc:description>Позволяет рассчитать стоимость базовой установки и модулей расширения с учетом скидок для прогарммы Vesta Pro</dc:description>
  <cp:lastModifiedBy>TomCat</cp:lastModifiedBy>
  <dcterms:created xsi:type="dcterms:W3CDTF">2009-11-12T09:26:28Z</dcterms:created>
  <dcterms:modified xsi:type="dcterms:W3CDTF">2024-03-23T11:53:58Z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96aea00d-8235-41a5-82e2-c8b952130eb4</vt:lpwstr>
  </property>
</Properties>
</file>